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t\sv-iss-u1\marenri\pc\Dokumenter\"/>
    </mc:Choice>
  </mc:AlternateContent>
  <bookViews>
    <workbookView xWindow="0" yWindow="0" windowWidth="20490" windowHeight="7620"/>
  </bookViews>
  <sheets>
    <sheet name="SGO-HGO-UTV" sheetId="16" r:id="rId1"/>
    <sheet name="Tiltak SGO-HGO" sheetId="17" r:id="rId2"/>
  </sheets>
  <definedNames>
    <definedName name="_xlnm._FilterDatabase" localSheetId="0" hidden="1">'SGO-HGO-UTV'!$BA$3:$BA$39</definedName>
    <definedName name="_xlnm.Print_Area" localSheetId="0">'SGO-HGO-UTV'!$A$1:$BD$40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6" i="16" l="1"/>
  <c r="AV13" i="16"/>
  <c r="P13" i="16"/>
  <c r="C35" i="17" l="1"/>
  <c r="E5" i="17"/>
  <c r="E4" i="17"/>
  <c r="D35" i="17"/>
  <c r="D29" i="17"/>
  <c r="D30" i="17"/>
  <c r="D31" i="17"/>
  <c r="D33" i="17"/>
  <c r="D28" i="17"/>
  <c r="E28" i="17" s="1"/>
  <c r="E6" i="17"/>
  <c r="D6" i="17"/>
  <c r="E14" i="17"/>
  <c r="E17" i="17"/>
  <c r="E18" i="17"/>
  <c r="E22" i="17"/>
  <c r="E23" i="17"/>
  <c r="E25" i="17"/>
  <c r="E26" i="17"/>
  <c r="E29" i="17"/>
  <c r="E30" i="17"/>
  <c r="E31" i="17"/>
  <c r="E32" i="17"/>
  <c r="E33" i="17"/>
  <c r="E34" i="17"/>
  <c r="D17" i="17"/>
  <c r="D18" i="17"/>
  <c r="D20" i="17"/>
  <c r="E20" i="17" s="1"/>
  <c r="D16" i="17"/>
  <c r="E16" i="17" s="1"/>
  <c r="D14" i="17"/>
  <c r="E12" i="17"/>
  <c r="E11" i="17"/>
  <c r="E7" i="17"/>
  <c r="E9" i="17"/>
  <c r="E10" i="17"/>
  <c r="E8" i="17"/>
  <c r="E35" i="17" l="1"/>
  <c r="AU5" i="16"/>
  <c r="AV5" i="16" s="1"/>
  <c r="AU6" i="16"/>
  <c r="AV6" i="16" s="1"/>
  <c r="AU7" i="16"/>
  <c r="AV7" i="16" s="1"/>
  <c r="AU8" i="16"/>
  <c r="AV8" i="16" s="1"/>
  <c r="AU9" i="16"/>
  <c r="AV9" i="16" s="1"/>
  <c r="AU10" i="16"/>
  <c r="AV10" i="16" s="1"/>
  <c r="AU11" i="16"/>
  <c r="AV11" i="16" s="1"/>
  <c r="AU12" i="16"/>
  <c r="AV12" i="16" s="1"/>
  <c r="AU13" i="16"/>
  <c r="AU14" i="16"/>
  <c r="AV14" i="16" s="1"/>
  <c r="AU15" i="16"/>
  <c r="AV15" i="16" s="1"/>
  <c r="AU16" i="16"/>
  <c r="AV16" i="16" s="1"/>
  <c r="AU17" i="16"/>
  <c r="AV17" i="16" s="1"/>
  <c r="AU18" i="16"/>
  <c r="AV18" i="16" s="1"/>
  <c r="AU19" i="16"/>
  <c r="AV19" i="16" s="1"/>
  <c r="AU20" i="16"/>
  <c r="AV20" i="16" s="1"/>
  <c r="AU22" i="16"/>
  <c r="AV22" i="16" s="1"/>
  <c r="AU23" i="16"/>
  <c r="AV23" i="16" s="1"/>
  <c r="AU24" i="16"/>
  <c r="AV24" i="16" s="1"/>
  <c r="AU25" i="16"/>
  <c r="AV25" i="16" s="1"/>
  <c r="AU26" i="16"/>
  <c r="AV26" i="16" s="1"/>
  <c r="AU27" i="16"/>
  <c r="AV27" i="16" s="1"/>
  <c r="AU28" i="16"/>
  <c r="AV28" i="16" s="1"/>
  <c r="AU29" i="16"/>
  <c r="AV29" i="16" s="1"/>
  <c r="AU30" i="16"/>
  <c r="AV30" i="16" s="1"/>
  <c r="AU31" i="16"/>
  <c r="AV31" i="16" s="1"/>
  <c r="AU32" i="16"/>
  <c r="AV32" i="16" s="1"/>
  <c r="AU33" i="16"/>
  <c r="AV33" i="16" s="1"/>
  <c r="AU34" i="16"/>
  <c r="AV34" i="16" s="1"/>
  <c r="AU37" i="16"/>
  <c r="AV37" i="16" s="1"/>
  <c r="AU38" i="16"/>
  <c r="AV38" i="16" s="1"/>
  <c r="AU39" i="16"/>
  <c r="AV39" i="16" s="1"/>
  <c r="AU4" i="16"/>
  <c r="AV4" i="16" s="1"/>
  <c r="X39" i="16"/>
  <c r="U25" i="16"/>
  <c r="P19" i="16"/>
  <c r="X7" i="16"/>
  <c r="X8" i="16"/>
  <c r="U39" i="16"/>
  <c r="P39" i="16"/>
  <c r="U38" i="16"/>
  <c r="P38" i="16"/>
  <c r="U37" i="16"/>
  <c r="P37" i="16"/>
  <c r="U34" i="16"/>
  <c r="P34" i="16"/>
  <c r="U33" i="16"/>
  <c r="P33" i="16"/>
  <c r="U32" i="16"/>
  <c r="P32" i="16"/>
  <c r="X31" i="16"/>
  <c r="U31" i="16"/>
  <c r="P31" i="16"/>
  <c r="U30" i="16"/>
  <c r="P30" i="16"/>
  <c r="AB29" i="16"/>
  <c r="U29" i="16"/>
  <c r="P29" i="16"/>
  <c r="U28" i="16"/>
  <c r="P28" i="16"/>
  <c r="U27" i="16"/>
  <c r="P27" i="16"/>
  <c r="U26" i="16"/>
  <c r="P26" i="16"/>
  <c r="P25" i="16"/>
  <c r="U24" i="16"/>
  <c r="P24" i="16"/>
  <c r="U23" i="16"/>
  <c r="P23" i="16"/>
  <c r="U22" i="16"/>
  <c r="P22" i="16"/>
  <c r="U20" i="16"/>
  <c r="P20" i="16"/>
  <c r="U19" i="16"/>
  <c r="U18" i="16"/>
  <c r="P18" i="16"/>
  <c r="U17" i="16"/>
  <c r="P17" i="16"/>
  <c r="U16" i="16"/>
  <c r="P16" i="16"/>
  <c r="U15" i="16"/>
  <c r="P15" i="16"/>
  <c r="U14" i="16"/>
  <c r="P14" i="16"/>
  <c r="U13" i="16"/>
  <c r="U12" i="16"/>
  <c r="P12" i="16"/>
  <c r="U11" i="16"/>
  <c r="P11" i="16"/>
  <c r="U10" i="16"/>
  <c r="P10" i="16"/>
  <c r="U9" i="16"/>
  <c r="P9" i="16"/>
  <c r="U8" i="16"/>
  <c r="P8" i="16"/>
  <c r="U7" i="16"/>
  <c r="P7" i="16"/>
  <c r="AB6" i="16"/>
  <c r="U6" i="16"/>
  <c r="P6" i="16"/>
  <c r="U5" i="16"/>
  <c r="P5" i="16"/>
  <c r="U4" i="16"/>
  <c r="P4" i="16"/>
  <c r="BA13" i="16" l="1"/>
  <c r="BB13" i="16" s="1"/>
  <c r="BA19" i="16"/>
  <c r="BA38" i="16"/>
  <c r="BB38" i="16" s="1"/>
  <c r="BA26" i="16"/>
  <c r="BC26" i="16" s="1"/>
  <c r="BA23" i="16"/>
  <c r="BC23" i="16" s="1"/>
  <c r="BA9" i="16"/>
  <c r="BB9" i="16" s="1"/>
  <c r="BA15" i="16"/>
  <c r="BC15" i="16" s="1"/>
  <c r="BA27" i="16"/>
  <c r="BC27" i="16" s="1"/>
  <c r="BA7" i="16"/>
  <c r="BC7" i="16" s="1"/>
  <c r="BA37" i="16"/>
  <c r="BA31" i="16"/>
  <c r="BB31" i="16" s="1"/>
  <c r="BA14" i="16"/>
  <c r="BA29" i="16"/>
  <c r="BB29" i="16" s="1"/>
  <c r="BA4" i="16"/>
  <c r="BB4" i="16" s="1"/>
  <c r="BA17" i="16"/>
  <c r="BB17" i="16" s="1"/>
  <c r="BA34" i="16"/>
  <c r="BC34" i="16" s="1"/>
  <c r="BA18" i="16"/>
  <c r="BB18" i="16" s="1"/>
  <c r="BA30" i="16"/>
  <c r="BC30" i="16" s="1"/>
  <c r="BA5" i="16"/>
  <c r="BC5" i="16" s="1"/>
  <c r="BA12" i="16"/>
  <c r="BB12" i="16" s="1"/>
  <c r="BA20" i="16"/>
  <c r="BB20" i="16" s="1"/>
  <c r="BA33" i="16"/>
  <c r="BC33" i="16" s="1"/>
  <c r="BA39" i="16"/>
  <c r="BA6" i="16"/>
  <c r="BC6" i="16" s="1"/>
  <c r="BA28" i="16"/>
  <c r="BC28" i="16" s="1"/>
  <c r="BA11" i="16"/>
  <c r="BA10" i="16"/>
  <c r="BC10" i="16" s="1"/>
  <c r="BA24" i="16"/>
  <c r="BC24" i="16" s="1"/>
  <c r="BA8" i="16"/>
  <c r="BC8" i="16" s="1"/>
  <c r="BA16" i="16"/>
  <c r="BC16" i="16" s="1"/>
  <c r="BA22" i="16"/>
  <c r="BA25" i="16"/>
  <c r="BC25" i="16" s="1"/>
  <c r="BA32" i="16"/>
  <c r="BC32" i="16" s="1"/>
  <c r="BB19" i="16"/>
  <c r="BC19" i="16"/>
  <c r="BB39" i="16" l="1"/>
  <c r="BC39" i="16"/>
  <c r="BC9" i="16"/>
  <c r="BC38" i="16"/>
  <c r="BB37" i="16"/>
  <c r="BA40" i="16"/>
  <c r="BB15" i="16"/>
  <c r="BB22" i="16"/>
  <c r="BA35" i="16"/>
  <c r="BB26" i="16"/>
  <c r="BB14" i="16"/>
  <c r="BA21" i="16"/>
  <c r="BB23" i="16"/>
  <c r="BC22" i="16"/>
  <c r="BB6" i="16"/>
  <c r="BB24" i="16"/>
  <c r="BB7" i="16"/>
  <c r="BB28" i="16"/>
  <c r="BC18" i="16"/>
  <c r="BC4" i="16"/>
  <c r="BC29" i="16"/>
  <c r="BB5" i="16"/>
  <c r="BB27" i="16"/>
  <c r="BC37" i="16"/>
  <c r="BB30" i="16"/>
  <c r="BC12" i="16"/>
  <c r="BC31" i="16"/>
  <c r="BB34" i="16"/>
  <c r="BB10" i="16"/>
  <c r="BB25" i="16"/>
  <c r="BC14" i="16"/>
  <c r="BC17" i="16"/>
  <c r="BC20" i="16"/>
  <c r="BB16" i="16"/>
  <c r="BB32" i="16"/>
  <c r="BB8" i="16"/>
  <c r="BB33" i="16"/>
</calcChain>
</file>

<file path=xl/sharedStrings.xml><?xml version="1.0" encoding="utf-8"?>
<sst xmlns="http://schemas.openxmlformats.org/spreadsheetml/2006/main" count="426" uniqueCount="212">
  <si>
    <t>Vurdering</t>
  </si>
  <si>
    <t>Emne</t>
  </si>
  <si>
    <t>Program</t>
  </si>
  <si>
    <t>kategori</t>
  </si>
  <si>
    <t>studiepoeng</t>
  </si>
  <si>
    <t>Frekvens</t>
  </si>
  <si>
    <t>Oblig/valg for programstud</t>
  </si>
  <si>
    <t>Høstsemester</t>
  </si>
  <si>
    <t>Vårsemester</t>
  </si>
  <si>
    <t>partall</t>
  </si>
  <si>
    <t>oddtall</t>
  </si>
  <si>
    <t>Antall seminargrupper</t>
  </si>
  <si>
    <t>skoleeksamen</t>
  </si>
  <si>
    <t>gruppearbeid</t>
  </si>
  <si>
    <t>individ prosjekt</t>
  </si>
  <si>
    <t>muntlig</t>
  </si>
  <si>
    <t>Timer/sp</t>
  </si>
  <si>
    <t>Timer/student</t>
  </si>
  <si>
    <t>Tittel</t>
  </si>
  <si>
    <t>Emnekode</t>
  </si>
  <si>
    <t>40-gruppe</t>
  </si>
  <si>
    <t>Undervisning</t>
  </si>
  <si>
    <t>Forelesninger</t>
  </si>
  <si>
    <t>Seminarledelse</t>
  </si>
  <si>
    <t>Kandidater</t>
  </si>
  <si>
    <t>Skole 1 t</t>
  </si>
  <si>
    <t>annet</t>
  </si>
  <si>
    <t>uttelling, annet</t>
  </si>
  <si>
    <t>emneoppgave, per oppgave</t>
  </si>
  <si>
    <t>mappe, per mappe</t>
  </si>
  <si>
    <t>andre eksamensformer</t>
  </si>
  <si>
    <t>førarbeid</t>
  </si>
  <si>
    <t>antall som avla eks H16/eller nest siste gang emnet gitt</t>
  </si>
  <si>
    <t>antall som avla eks V17/eller siste gang emnet ble gitt</t>
  </si>
  <si>
    <t>antall meldt opp til eksamen</t>
  </si>
  <si>
    <t>Oblig</t>
  </si>
  <si>
    <t>Nei</t>
  </si>
  <si>
    <t>X</t>
  </si>
  <si>
    <t>x</t>
  </si>
  <si>
    <t>Innføring</t>
  </si>
  <si>
    <t>Ja</t>
  </si>
  <si>
    <t>Metode</t>
  </si>
  <si>
    <t>Kvantitativ metode</t>
  </si>
  <si>
    <t>SGO BA</t>
  </si>
  <si>
    <t>SGO1001</t>
  </si>
  <si>
    <t xml:space="preserve">Oblig </t>
  </si>
  <si>
    <t>Ja, oblig</t>
  </si>
  <si>
    <t>SGO1003</t>
  </si>
  <si>
    <t>SGO1900</t>
  </si>
  <si>
    <t>SGO1910</t>
  </si>
  <si>
    <t>Spesialisering</t>
  </si>
  <si>
    <t>Valg</t>
  </si>
  <si>
    <t>SGO2100</t>
  </si>
  <si>
    <t>Bygeografi og urbanisme</t>
  </si>
  <si>
    <t>valg</t>
  </si>
  <si>
    <t>SGO2200</t>
  </si>
  <si>
    <t>SGO2302</t>
  </si>
  <si>
    <t xml:space="preserve">Environment and society </t>
  </si>
  <si>
    <t>SGO2400</t>
  </si>
  <si>
    <t>Politisk geografi</t>
  </si>
  <si>
    <t>Filmseminar x 2</t>
  </si>
  <si>
    <t>SGO2500</t>
  </si>
  <si>
    <t>North/South - Development</t>
  </si>
  <si>
    <t>SGO3200</t>
  </si>
  <si>
    <t>Environment and innovation</t>
  </si>
  <si>
    <t>avsluttende</t>
  </si>
  <si>
    <t>SGO3300</t>
  </si>
  <si>
    <t>Sør i en globaliserende verden</t>
  </si>
  <si>
    <t>SGO3500</t>
  </si>
  <si>
    <t>Byers struktur og utvikling</t>
  </si>
  <si>
    <t>SGO3090</t>
  </si>
  <si>
    <t>Bacheloroppgave</t>
  </si>
  <si>
    <t>HGO MA</t>
  </si>
  <si>
    <t>HGO4010</t>
  </si>
  <si>
    <t>Qualitative method</t>
  </si>
  <si>
    <t>HGO4011</t>
  </si>
  <si>
    <t>Tenkning og metodologi i samfunnsgeografi</t>
  </si>
  <si>
    <t>HGO4040</t>
  </si>
  <si>
    <t>HGO4080</t>
  </si>
  <si>
    <t>Masteroppgave 30 studiepoeng (30 sp)</t>
  </si>
  <si>
    <t>HGO4090</t>
  </si>
  <si>
    <t>Masteroppgave 60 studiepoeng (60 sp)</t>
  </si>
  <si>
    <t>HGO4201</t>
  </si>
  <si>
    <t>Urbanisme - byens strukturer og strømninger</t>
  </si>
  <si>
    <t>HGO4202</t>
  </si>
  <si>
    <t>Urbanisme - bypolitikk og byplanlegging</t>
  </si>
  <si>
    <t>Sustainable urban transformations</t>
  </si>
  <si>
    <t xml:space="preserve">HGO4301 </t>
  </si>
  <si>
    <t>Transformations to sustainability</t>
  </si>
  <si>
    <t>HGO4401</t>
  </si>
  <si>
    <t>HGO4403</t>
  </si>
  <si>
    <t>Political geographies of work</t>
  </si>
  <si>
    <t>HGO4501</t>
  </si>
  <si>
    <t>Development</t>
  </si>
  <si>
    <t>HGO4601</t>
  </si>
  <si>
    <t>HGO4604</t>
  </si>
  <si>
    <t>HGO4605</t>
  </si>
  <si>
    <t>HGO4940</t>
  </si>
  <si>
    <t>uttelling vurdering</t>
  </si>
  <si>
    <t>UTV</t>
  </si>
  <si>
    <t>UTV1000</t>
  </si>
  <si>
    <t>Innføring i utviklingsstudier</t>
  </si>
  <si>
    <t>3 t</t>
  </si>
  <si>
    <t>38 H17</t>
  </si>
  <si>
    <t>UTV2000</t>
  </si>
  <si>
    <t>Utviklingsteori og praksis</t>
  </si>
  <si>
    <t>23 H16</t>
  </si>
  <si>
    <t>UTV3091</t>
  </si>
  <si>
    <t>Avslutning</t>
  </si>
  <si>
    <t>11 V17</t>
  </si>
  <si>
    <t>4 t</t>
  </si>
  <si>
    <t>6 t</t>
  </si>
  <si>
    <t>Timer veiledning</t>
  </si>
  <si>
    <t>Timer annet</t>
  </si>
  <si>
    <t>Timer vurdering</t>
  </si>
  <si>
    <t>8  hyttetur</t>
  </si>
  <si>
    <t>Timer seminar</t>
  </si>
  <si>
    <t>TIMER EMNET</t>
  </si>
  <si>
    <t>Timer forelesninger</t>
  </si>
  <si>
    <t>Antall forelesninger x 2 timer</t>
  </si>
  <si>
    <r>
      <t xml:space="preserve">HGO4302 </t>
    </r>
    <r>
      <rPr>
        <sz val="11"/>
        <color rgb="FFFF0000"/>
        <rFont val="Calibri"/>
        <family val="2"/>
        <scheme val="minor"/>
      </rPr>
      <t>Første gang H18</t>
    </r>
  </si>
  <si>
    <t>Avslutnings-emne</t>
  </si>
  <si>
    <t xml:space="preserve">Dilemmatrening </t>
  </si>
  <si>
    <t xml:space="preserve">Skrivetrening </t>
  </si>
  <si>
    <t>GIS</t>
  </si>
  <si>
    <t>Economic globalisation</t>
  </si>
  <si>
    <t>Masteroppg</t>
  </si>
  <si>
    <t>The social dimensions of climate change</t>
  </si>
  <si>
    <t xml:space="preserve">Democratization and Civil Society </t>
  </si>
  <si>
    <t>Economic geography</t>
  </si>
  <si>
    <t xml:space="preserve">Labour geographies </t>
  </si>
  <si>
    <t xml:space="preserve">En verdensøkonomi i endring: </t>
  </si>
  <si>
    <t>GIS (Master level course)</t>
  </si>
  <si>
    <t>Antall seminarganger x 2/3 timer</t>
  </si>
  <si>
    <r>
      <t>HGO4203</t>
    </r>
    <r>
      <rPr>
        <sz val="11"/>
        <color rgb="FFFF0000"/>
        <rFont val="Calibri"/>
        <family val="2"/>
        <scheme val="minor"/>
      </rPr>
      <t xml:space="preserve"> ikke gitt før</t>
    </r>
  </si>
  <si>
    <t>Kommentar</t>
  </si>
  <si>
    <t>hj eks</t>
  </si>
  <si>
    <t>BA oppg</t>
  </si>
  <si>
    <t>MA oppg</t>
  </si>
  <si>
    <t>Oblig (velg 1 av 3)</t>
  </si>
  <si>
    <t>Timer emneansvar nye satser</t>
  </si>
  <si>
    <t>Uttelling, forelesninger nye satser</t>
  </si>
  <si>
    <t>Uttelling, seminarledelse nye satser</t>
  </si>
  <si>
    <t>30 V16</t>
  </si>
  <si>
    <t>Veiledning, uttelling perkandidat nye satser</t>
  </si>
  <si>
    <t>Sum</t>
  </si>
  <si>
    <t>internship</t>
  </si>
  <si>
    <t>Alle NYE satser</t>
  </si>
  <si>
    <t>Status per V18 + Nye satser</t>
  </si>
  <si>
    <t>32 H17</t>
  </si>
  <si>
    <t>Timer utarbeidelse av eksamen og sensorveiledning</t>
  </si>
  <si>
    <t>Særpensum (kun veiledning)</t>
  </si>
  <si>
    <t>Dagens timebruk</t>
  </si>
  <si>
    <t>Timebruk ved tiltak</t>
  </si>
  <si>
    <t>Besparelse</t>
  </si>
  <si>
    <t>a</t>
  </si>
  <si>
    <t>c</t>
  </si>
  <si>
    <t>d</t>
  </si>
  <si>
    <t>e</t>
  </si>
  <si>
    <t>f</t>
  </si>
  <si>
    <t>g</t>
  </si>
  <si>
    <t>h</t>
  </si>
  <si>
    <t>b</t>
  </si>
  <si>
    <t xml:space="preserve">Nedleggelse av SGO1900 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</si>
  <si>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Nedleggelse av ett masteremne: HGO4403 The Politics of Work</t>
    </r>
  </si>
  <si>
    <t>Sammeslåing med HGO4605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</si>
  <si>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Innføring av self-study og seminar-options ved SGO2500</t>
    </r>
  </si>
  <si>
    <t>Forventet reduksjon fra 8 til 4 seminargrupper.</t>
  </si>
  <si>
    <t>Reduksjon av antall seminargrupper ved å øke antall studenter per gruppe i følgende emner:</t>
  </si>
  <si>
    <t xml:space="preserve">Størrelse på seminargrupper skal være mellom 25-30 studenter. </t>
  </si>
  <si>
    <t>Reduksjon av antall forelesninger i følgende emner: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</si>
  <si>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SGO2100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</si>
  <si>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Reduksjon av antall seminarer i følgende emner:</t>
    </r>
  </si>
  <si>
    <t xml:space="preserve"> SGO3500</t>
  </si>
  <si>
    <t>Følgende emner legger om til kun EN vurderingsform:</t>
  </si>
  <si>
    <t>SG02200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</si>
  <si>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SGO1900</t>
    </r>
  </si>
  <si>
    <t>HGO4301</t>
  </si>
  <si>
    <t>Spesifikke tiltak</t>
  </si>
  <si>
    <t xml:space="preserve">Undervisning på MA-nivå består av minst 8 og maks 12 samlinger. </t>
  </si>
  <si>
    <t>Justering i forhold til andre BA-emner</t>
  </si>
  <si>
    <t>Alle emner har kun EN vurderingsform.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</si>
  <si>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SGO1001 tilbys kun en gang i året, i høstsemester, f.o.m. 2019 </t>
    </r>
  </si>
  <si>
    <t>forelesninger</t>
  </si>
  <si>
    <t>sensur 2 vurderingsformer</t>
  </si>
  <si>
    <t>seminarer 3 grupper</t>
  </si>
  <si>
    <t>2 seminargrupper ved nytt felles emne</t>
  </si>
  <si>
    <t>kun en vurderingsform ved nytt felles emne</t>
  </si>
  <si>
    <t>emneansvar, utarbeidelse eksamen &amp; sensorveiledning</t>
  </si>
  <si>
    <t>fra 3 til 2 grupper</t>
  </si>
  <si>
    <t>fra 5 til 4 grupper</t>
  </si>
  <si>
    <t>fra 14 til 11 forelesninger</t>
  </si>
  <si>
    <t>fra 10 til 8 seminarer og fra 3 til 2 seminargrupper (16t x 3,5t x 2 grupper)</t>
  </si>
  <si>
    <t>fra 9 til 8 seminarer (16t x 3,5t x 1 gruppe)</t>
  </si>
  <si>
    <t xml:space="preserve"> 407 timer</t>
  </si>
  <si>
    <t>fra 3 til 2 grupper, utregnet i punkt (g)</t>
  </si>
  <si>
    <t>fra 8 til 4 grupper, utregnet i punkt (d)</t>
  </si>
  <si>
    <t>utregnet i punkt (b)</t>
  </si>
  <si>
    <t xml:space="preserve">Sak 8 (27/2018) Ressursbruk og effektivisering av undervisning i SGO- og HGO-emner </t>
  </si>
  <si>
    <t>Besparelse av ett helt semester</t>
  </si>
  <si>
    <t xml:space="preserve">Høstemester pluss en ekstra seminargruppe i høsten, beregnet på 180timer (452,8 + 180). </t>
  </si>
  <si>
    <r>
      <t xml:space="preserve">HGO4302 </t>
    </r>
    <r>
      <rPr>
        <sz val="11"/>
        <color rgb="FFFF0000"/>
        <rFont val="Calibri"/>
        <family val="2"/>
        <scheme val="minor"/>
      </rPr>
      <t>Første gang * H18</t>
    </r>
  </si>
  <si>
    <t>HGO4302: Nytt emne første gang H18 og under planlegging; oppgitte tall KUN for å eksemplifisere forventet timebruk</t>
  </si>
  <si>
    <t>BA: 13 emner</t>
  </si>
  <si>
    <t>MA: 17 emner</t>
  </si>
  <si>
    <t>Ssum HGO</t>
  </si>
  <si>
    <t>Sum SGO</t>
  </si>
  <si>
    <t>Sum UTV</t>
  </si>
  <si>
    <t>Samfunnsgeografi</t>
  </si>
  <si>
    <t>Oblig (1 av3 3000-nivå)</t>
  </si>
  <si>
    <t>Besparelsen tilsvarer 20,58% av samlet undervinsningsaktivitet i samfunnsgeografi (7323,25 timer)</t>
  </si>
  <si>
    <t>JGG 08.03.2018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</si>
</sst>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1" fontId="0" fillId="0" borderId="1" xfId="0" applyNumberFormat="1" applyBorder="1" applyAlignment="1">
      <alignment wrapText="1"/>
    </xf>
    <xf numFmtId="1" fontId="4" fillId="3" borderId="1" xfId="1" applyNumberFormat="1" applyBorder="1" applyAlignment="1">
      <alignment wrapText="1"/>
    </xf>
    <xf numFmtId="0" fontId="0" fillId="4" borderId="0" xfId="0" applyFill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0" fontId="0" fillId="5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5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5" borderId="8" xfId="0" applyFont="1" applyFill="1" applyBorder="1" applyAlignment="1">
      <alignment horizontal="right" vertical="top" wrapText="1"/>
    </xf>
    <xf numFmtId="1" fontId="0" fillId="2" borderId="1" xfId="0" applyNumberFormat="1" applyFill="1" applyBorder="1" applyAlignment="1">
      <alignment horizontal="right" vertical="top" wrapText="1"/>
    </xf>
    <xf numFmtId="1" fontId="0" fillId="5" borderId="1" xfId="0" applyNumberFormat="1" applyFill="1" applyBorder="1" applyAlignment="1">
      <alignment horizontal="right" vertical="top" wrapText="1"/>
    </xf>
    <xf numFmtId="1" fontId="0" fillId="4" borderId="1" xfId="0" applyNumberFormat="1" applyFill="1" applyBorder="1" applyAlignment="1">
      <alignment horizontal="right" vertical="top" wrapText="1"/>
    </xf>
    <xf numFmtId="1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164" fontId="0" fillId="5" borderId="1" xfId="0" applyNumberFormat="1" applyFill="1" applyBorder="1" applyAlignment="1">
      <alignment horizontal="right" vertical="top" wrapText="1"/>
    </xf>
    <xf numFmtId="164" fontId="0" fillId="4" borderId="1" xfId="0" applyNumberFormat="1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164" fontId="0" fillId="2" borderId="1" xfId="0" applyNumberForma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5" borderId="1" xfId="0" applyFill="1" applyBorder="1" applyAlignment="1">
      <alignment horizontal="right" vertical="top" wrapText="1"/>
    </xf>
    <xf numFmtId="164" fontId="0" fillId="0" borderId="1" xfId="0" applyNumberForma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164" fontId="0" fillId="0" borderId="1" xfId="0" applyNumberFormat="1" applyFont="1" applyBorder="1" applyAlignment="1">
      <alignment horizontal="right" vertical="top" wrapText="1"/>
    </xf>
    <xf numFmtId="164" fontId="0" fillId="5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2" fontId="0" fillId="0" borderId="1" xfId="0" applyNumberForma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0" fontId="0" fillId="2" borderId="17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 horizontal="right" vertical="top" wrapText="1"/>
    </xf>
    <xf numFmtId="0" fontId="0" fillId="0" borderId="17" xfId="0" applyBorder="1" applyAlignment="1">
      <alignment horizontal="right" vertical="top" wrapText="1"/>
    </xf>
    <xf numFmtId="1" fontId="0" fillId="0" borderId="1" xfId="0" applyNumberForma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2" fontId="0" fillId="7" borderId="17" xfId="0" applyNumberFormat="1" applyFill="1" applyBorder="1" applyAlignment="1">
      <alignment horizontal="right" vertical="top" wrapText="1"/>
    </xf>
    <xf numFmtId="2" fontId="0" fillId="7" borderId="1" xfId="0" applyNumberFormat="1" applyFill="1" applyBorder="1" applyAlignment="1">
      <alignment horizontal="right" vertical="top" wrapText="1"/>
    </xf>
    <xf numFmtId="2" fontId="0" fillId="7" borderId="10" xfId="0" applyNumberFormat="1" applyFill="1" applyBorder="1" applyAlignment="1">
      <alignment horizontal="right" vertical="top" wrapText="1"/>
    </xf>
    <xf numFmtId="2" fontId="1" fillId="7" borderId="1" xfId="0" applyNumberFormat="1" applyFont="1" applyFill="1" applyBorder="1" applyAlignment="1">
      <alignment horizontal="right" vertical="top" wrapText="1"/>
    </xf>
    <xf numFmtId="2" fontId="0" fillId="7" borderId="1" xfId="0" applyNumberFormat="1" applyFont="1" applyFill="1" applyBorder="1" applyAlignment="1">
      <alignment horizontal="right" vertical="top" wrapText="1"/>
    </xf>
    <xf numFmtId="1" fontId="0" fillId="7" borderId="1" xfId="0" applyNumberFormat="1" applyFill="1" applyBorder="1" applyAlignment="1">
      <alignment wrapText="1"/>
    </xf>
    <xf numFmtId="2" fontId="0" fillId="7" borderId="1" xfId="0" applyNumberFormat="1" applyFill="1" applyBorder="1" applyAlignment="1">
      <alignment horizontal="right" vertical="top"/>
    </xf>
    <xf numFmtId="0" fontId="0" fillId="7" borderId="0" xfId="0" applyFill="1" applyAlignment="1">
      <alignment wrapText="1"/>
    </xf>
    <xf numFmtId="0" fontId="0" fillId="6" borderId="1" xfId="0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2" fontId="0" fillId="6" borderId="1" xfId="0" applyNumberFormat="1" applyFill="1" applyBorder="1" applyAlignment="1">
      <alignment horizontal="right" vertical="top" wrapText="1"/>
    </xf>
    <xf numFmtId="2" fontId="0" fillId="6" borderId="1" xfId="0" applyNumberFormat="1" applyFont="1" applyFill="1" applyBorder="1" applyAlignment="1">
      <alignment horizontal="right" vertical="top" wrapText="1"/>
    </xf>
    <xf numFmtId="0" fontId="0" fillId="6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0" borderId="32" xfId="0" applyFont="1" applyBorder="1" applyAlignment="1">
      <alignment horizontal="left" vertical="top" wrapText="1"/>
    </xf>
    <xf numFmtId="2" fontId="1" fillId="0" borderId="9" xfId="0" applyNumberFormat="1" applyFont="1" applyBorder="1" applyAlignment="1">
      <alignment horizontal="right" vertical="top" wrapText="1"/>
    </xf>
    <xf numFmtId="0" fontId="0" fillId="0" borderId="32" xfId="0" applyBorder="1" applyAlignment="1">
      <alignment horizontal="left" vertical="top" wrapText="1"/>
    </xf>
    <xf numFmtId="2" fontId="0" fillId="0" borderId="31" xfId="0" applyNumberFormat="1" applyBorder="1" applyAlignment="1">
      <alignment horizontal="right" vertical="top" wrapText="1"/>
    </xf>
    <xf numFmtId="0" fontId="0" fillId="2" borderId="32" xfId="0" applyFill="1" applyBorder="1" applyAlignment="1">
      <alignment horizontal="left" vertical="top" wrapText="1"/>
    </xf>
    <xf numFmtId="2" fontId="0" fillId="7" borderId="32" xfId="0" applyNumberFormat="1" applyFill="1" applyBorder="1" applyAlignment="1">
      <alignment horizontal="left" vertical="top" wrapText="1"/>
    </xf>
    <xf numFmtId="2" fontId="0" fillId="7" borderId="31" xfId="0" applyNumberFormat="1" applyFill="1" applyBorder="1" applyAlignment="1">
      <alignment horizontal="right" vertical="top" wrapText="1"/>
    </xf>
    <xf numFmtId="0" fontId="0" fillId="0" borderId="32" xfId="0" applyFill="1" applyBorder="1" applyAlignment="1">
      <alignment horizontal="left" vertical="top" wrapText="1"/>
    </xf>
    <xf numFmtId="2" fontId="0" fillId="7" borderId="31" xfId="0" applyNumberFormat="1" applyFill="1" applyBorder="1" applyAlignment="1">
      <alignment horizontal="right" vertical="top"/>
    </xf>
    <xf numFmtId="2" fontId="0" fillId="0" borderId="31" xfId="0" applyNumberFormat="1" applyFont="1" applyBorder="1" applyAlignment="1">
      <alignment horizontal="right" vertical="top" wrapText="1"/>
    </xf>
    <xf numFmtId="2" fontId="0" fillId="7" borderId="5" xfId="0" applyNumberFormat="1" applyFill="1" applyBorder="1" applyAlignment="1">
      <alignment horizontal="left" vertical="top" wrapText="1"/>
    </xf>
    <xf numFmtId="2" fontId="0" fillId="7" borderId="6" xfId="0" applyNumberFormat="1" applyFill="1" applyBorder="1" applyAlignment="1">
      <alignment horizontal="right" vertical="top" wrapText="1"/>
    </xf>
    <xf numFmtId="2" fontId="0" fillId="7" borderId="6" xfId="0" applyNumberFormat="1" applyFill="1" applyBorder="1" applyAlignment="1">
      <alignment horizontal="right" vertical="top"/>
    </xf>
    <xf numFmtId="2" fontId="0" fillId="7" borderId="33" xfId="0" applyNumberForma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right" vertical="top" wrapText="1"/>
    </xf>
    <xf numFmtId="1" fontId="0" fillId="6" borderId="1" xfId="0" applyNumberForma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0" fillId="2" borderId="35" xfId="0" applyFont="1" applyFill="1" applyBorder="1" applyAlignment="1">
      <alignment horizontal="right" vertical="top" wrapText="1"/>
    </xf>
    <xf numFmtId="2" fontId="0" fillId="7" borderId="35" xfId="0" applyNumberFormat="1" applyFill="1" applyBorder="1" applyAlignment="1">
      <alignment horizontal="right" vertical="top" wrapText="1"/>
    </xf>
    <xf numFmtId="0" fontId="0" fillId="2" borderId="35" xfId="0" applyFill="1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0" fontId="0" fillId="0" borderId="35" xfId="0" applyFill="1" applyBorder="1" applyAlignment="1">
      <alignment horizontal="right" vertical="top" wrapText="1"/>
    </xf>
    <xf numFmtId="2" fontId="0" fillId="7" borderId="8" xfId="0" applyNumberForma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wrapText="1"/>
    </xf>
    <xf numFmtId="1" fontId="4" fillId="0" borderId="0" xfId="1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7" xfId="0" applyFont="1" applyBorder="1" applyAlignment="1">
      <alignment horizontal="right" vertical="top" wrapText="1"/>
    </xf>
    <xf numFmtId="0" fontId="0" fillId="2" borderId="17" xfId="0" applyFill="1" applyBorder="1" applyAlignment="1">
      <alignment horizontal="right" vertical="top" wrapText="1"/>
    </xf>
    <xf numFmtId="2" fontId="0" fillId="7" borderId="17" xfId="0" applyNumberFormat="1" applyFill="1" applyBorder="1" applyAlignment="1">
      <alignment horizontal="right" vertical="top"/>
    </xf>
    <xf numFmtId="2" fontId="0" fillId="7" borderId="37" xfId="0" applyNumberFormat="1" applyFill="1" applyBorder="1" applyAlignment="1">
      <alignment horizontal="right" vertical="top"/>
    </xf>
    <xf numFmtId="0" fontId="1" fillId="5" borderId="10" xfId="0" applyFont="1" applyFill="1" applyBorder="1" applyAlignment="1">
      <alignment horizontal="right" vertical="top" wrapText="1"/>
    </xf>
    <xf numFmtId="1" fontId="0" fillId="5" borderId="10" xfId="0" applyNumberFormat="1" applyFill="1" applyBorder="1" applyAlignment="1">
      <alignment horizontal="right" vertical="top" wrapText="1"/>
    </xf>
    <xf numFmtId="0" fontId="1" fillId="0" borderId="32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0" fontId="0" fillId="0" borderId="31" xfId="0" applyFill="1" applyBorder="1" applyAlignment="1">
      <alignment horizontal="right" vertical="top" wrapText="1"/>
    </xf>
    <xf numFmtId="0" fontId="0" fillId="0" borderId="31" xfId="0" applyBorder="1" applyAlignment="1">
      <alignment horizontal="right" vertical="top" wrapText="1"/>
    </xf>
    <xf numFmtId="0" fontId="0" fillId="2" borderId="32" xfId="0" applyFill="1" applyBorder="1" applyAlignment="1">
      <alignment horizontal="right" vertical="top" wrapText="1"/>
    </xf>
    <xf numFmtId="0" fontId="0" fillId="2" borderId="31" xfId="0" applyFill="1" applyBorder="1" applyAlignment="1">
      <alignment horizontal="right" vertical="top" wrapText="1"/>
    </xf>
    <xf numFmtId="2" fontId="0" fillId="7" borderId="32" xfId="0" applyNumberFormat="1" applyFill="1" applyBorder="1" applyAlignment="1">
      <alignment horizontal="right" vertical="top" wrapText="1"/>
    </xf>
    <xf numFmtId="0" fontId="0" fillId="0" borderId="32" xfId="0" applyFill="1" applyBorder="1" applyAlignment="1">
      <alignment horizontal="right" vertical="top" wrapText="1"/>
    </xf>
    <xf numFmtId="2" fontId="0" fillId="7" borderId="32" xfId="0" applyNumberFormat="1" applyFill="1" applyBorder="1" applyAlignment="1">
      <alignment horizontal="right" vertical="top"/>
    </xf>
    <xf numFmtId="2" fontId="0" fillId="7" borderId="5" xfId="0" applyNumberFormat="1" applyFill="1" applyBorder="1" applyAlignment="1">
      <alignment horizontal="right" vertical="top"/>
    </xf>
    <xf numFmtId="0" fontId="1" fillId="4" borderId="17" xfId="0" applyFont="1" applyFill="1" applyBorder="1" applyAlignment="1">
      <alignment horizontal="right" vertical="top" wrapText="1"/>
    </xf>
    <xf numFmtId="0" fontId="0" fillId="4" borderId="17" xfId="0" applyFill="1" applyBorder="1" applyAlignment="1">
      <alignment horizontal="right" vertical="top" wrapText="1"/>
    </xf>
    <xf numFmtId="164" fontId="0" fillId="4" borderId="17" xfId="0" applyNumberFormat="1" applyFill="1" applyBorder="1" applyAlignment="1">
      <alignment horizontal="right" vertical="top" wrapText="1"/>
    </xf>
    <xf numFmtId="2" fontId="0" fillId="7" borderId="37" xfId="0" applyNumberFormat="1" applyFill="1" applyBorder="1" applyAlignment="1">
      <alignment horizontal="right" vertical="top" wrapText="1"/>
    </xf>
    <xf numFmtId="0" fontId="1" fillId="4" borderId="10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right" vertical="top" wrapText="1"/>
    </xf>
    <xf numFmtId="2" fontId="1" fillId="7" borderId="10" xfId="0" applyNumberFormat="1" applyFont="1" applyFill="1" applyBorder="1" applyAlignment="1">
      <alignment horizontal="right"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2" fontId="0" fillId="7" borderId="10" xfId="0" applyNumberFormat="1" applyFill="1" applyBorder="1" applyAlignment="1">
      <alignment horizontal="right" vertical="top"/>
    </xf>
    <xf numFmtId="2" fontId="0" fillId="7" borderId="26" xfId="0" applyNumberFormat="1" applyFill="1" applyBorder="1" applyAlignment="1">
      <alignment horizontal="right" vertical="top"/>
    </xf>
    <xf numFmtId="0" fontId="1" fillId="5" borderId="31" xfId="0" applyFont="1" applyFill="1" applyBorder="1" applyAlignment="1">
      <alignment horizontal="right" vertical="top" wrapText="1"/>
    </xf>
    <xf numFmtId="1" fontId="0" fillId="5" borderId="32" xfId="0" applyNumberFormat="1" applyFill="1" applyBorder="1" applyAlignment="1">
      <alignment horizontal="right" vertical="top" wrapText="1"/>
    </xf>
    <xf numFmtId="0" fontId="0" fillId="5" borderId="31" xfId="0" applyFill="1" applyBorder="1" applyAlignment="1">
      <alignment horizontal="right" vertical="top" wrapText="1"/>
    </xf>
    <xf numFmtId="0" fontId="0" fillId="5" borderId="32" xfId="0" applyFill="1" applyBorder="1" applyAlignment="1">
      <alignment horizontal="right" vertical="top" wrapText="1"/>
    </xf>
    <xf numFmtId="2" fontId="5" fillId="2" borderId="20" xfId="0" applyNumberFormat="1" applyFont="1" applyFill="1" applyBorder="1" applyAlignment="1">
      <alignment horizontal="center" vertical="top" wrapText="1"/>
    </xf>
    <xf numFmtId="2" fontId="5" fillId="2" borderId="22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5" borderId="0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4" borderId="38" xfId="0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5" borderId="30" xfId="0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31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9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164" fontId="0" fillId="7" borderId="1" xfId="0" applyNumberFormat="1" applyFill="1" applyBorder="1" applyAlignment="1">
      <alignment horizontal="right" vertical="top" wrapText="1"/>
    </xf>
    <xf numFmtId="164" fontId="0" fillId="7" borderId="1" xfId="0" applyNumberFormat="1" applyFill="1" applyBorder="1" applyAlignment="1">
      <alignment horizontal="right" vertical="top"/>
    </xf>
    <xf numFmtId="164" fontId="0" fillId="7" borderId="6" xfId="0" applyNumberFormat="1" applyFill="1" applyBorder="1" applyAlignment="1">
      <alignment horizontal="right" vertical="top"/>
    </xf>
    <xf numFmtId="1" fontId="0" fillId="7" borderId="10" xfId="0" applyNumberFormat="1" applyFill="1" applyBorder="1" applyAlignment="1">
      <alignment horizontal="right" vertical="top" wrapText="1"/>
    </xf>
    <xf numFmtId="1" fontId="0" fillId="7" borderId="1" xfId="0" applyNumberFormat="1" applyFill="1" applyBorder="1" applyAlignment="1">
      <alignment horizontal="right" vertical="top" wrapText="1"/>
    </xf>
    <xf numFmtId="1" fontId="0" fillId="7" borderId="1" xfId="0" applyNumberFormat="1" applyFill="1" applyBorder="1" applyAlignment="1">
      <alignment horizontal="right" vertical="top"/>
    </xf>
    <xf numFmtId="1" fontId="0" fillId="7" borderId="26" xfId="0" applyNumberFormat="1" applyFill="1" applyBorder="1" applyAlignment="1">
      <alignment horizontal="right" vertical="top" wrapText="1"/>
    </xf>
    <xf numFmtId="1" fontId="0" fillId="7" borderId="6" xfId="0" applyNumberFormat="1" applyFill="1" applyBorder="1" applyAlignment="1">
      <alignment horizontal="right" vertical="top" wrapText="1"/>
    </xf>
    <xf numFmtId="1" fontId="0" fillId="7" borderId="6" xfId="0" applyNumberForma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/>
    <xf numFmtId="0" fontId="1" fillId="0" borderId="13" xfId="0" applyFont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/>
    </xf>
    <xf numFmtId="164" fontId="0" fillId="0" borderId="23" xfId="0" applyNumberFormat="1" applyBorder="1" applyAlignment="1">
      <alignment horizontal="right" vertical="top"/>
    </xf>
    <xf numFmtId="0" fontId="1" fillId="0" borderId="16" xfId="0" applyFont="1" applyBorder="1" applyAlignment="1">
      <alignment horizontal="left" vertical="top" wrapText="1"/>
    </xf>
    <xf numFmtId="0" fontId="0" fillId="0" borderId="39" xfId="0" applyBorder="1"/>
    <xf numFmtId="0" fontId="7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39" xfId="0" applyBorder="1" applyAlignment="1">
      <alignment horizontal="right" vertical="top"/>
    </xf>
    <xf numFmtId="164" fontId="0" fillId="0" borderId="39" xfId="0" applyNumberFormat="1" applyBorder="1" applyAlignment="1">
      <alignment horizontal="right" vertical="top"/>
    </xf>
    <xf numFmtId="0" fontId="0" fillId="0" borderId="39" xfId="0" applyFill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3" xfId="0" applyFont="1" applyBorder="1" applyAlignment="1">
      <alignment horizontal="left" vertical="top" wrapText="1"/>
    </xf>
    <xf numFmtId="0" fontId="0" fillId="0" borderId="23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6" xfId="0" applyBorder="1" applyAlignment="1">
      <alignment vertical="top"/>
    </xf>
    <xf numFmtId="164" fontId="0" fillId="0" borderId="1" xfId="0" applyNumberForma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1" fillId="0" borderId="0" xfId="0" applyFont="1" applyAlignment="1">
      <alignment vertical="center"/>
    </xf>
    <xf numFmtId="164" fontId="0" fillId="0" borderId="0" xfId="0" applyNumberFormat="1"/>
    <xf numFmtId="0" fontId="0" fillId="0" borderId="12" xfId="0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39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2" fontId="0" fillId="7" borderId="17" xfId="0" applyNumberFormat="1" applyFont="1" applyFill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5" borderId="31" xfId="0" applyFont="1" applyFill="1" applyBorder="1" applyAlignment="1">
      <alignment horizontal="right" vertical="top" wrapText="1"/>
    </xf>
    <xf numFmtId="164" fontId="2" fillId="5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/>
    <xf numFmtId="0" fontId="0" fillId="2" borderId="0" xfId="0" applyFill="1" applyAlignment="1"/>
    <xf numFmtId="0" fontId="0" fillId="0" borderId="0" xfId="0" applyFill="1" applyAlignment="1"/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 horizontal="left" vertical="top"/>
    </xf>
    <xf numFmtId="0" fontId="1" fillId="5" borderId="36" xfId="0" applyFont="1" applyFill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5" fillId="0" borderId="21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182"/>
  <sheetViews>
    <sheetView tabSelected="1" zoomScale="70" zoomScaleNormal="70" workbookViewId="0">
      <pane ySplit="3" topLeftCell="A16" activePane="bottomLeft" state="frozen"/>
      <selection pane="bottomLeft" activeCell="F49" sqref="F49"/>
    </sheetView>
  </sheetViews>
  <sheetFormatPr defaultColWidth="8.85546875" defaultRowHeight="15" x14ac:dyDescent="0.25"/>
  <cols>
    <col min="1" max="1" width="9.140625" style="47" bestFit="1" customWidth="1"/>
    <col min="2" max="2" width="12.7109375" style="1" customWidth="1"/>
    <col min="3" max="3" width="18.42578125" style="1" customWidth="1"/>
    <col min="4" max="4" width="6.28515625" style="1" customWidth="1"/>
    <col min="5" max="5" width="13" style="1" customWidth="1"/>
    <col min="6" max="6" width="12.7109375" style="1" customWidth="1"/>
    <col min="7" max="7" width="11.7109375" style="1" customWidth="1"/>
    <col min="8" max="8" width="7" style="1" bestFit="1" customWidth="1"/>
    <col min="9" max="9" width="7.28515625" style="1" bestFit="1" customWidth="1"/>
    <col min="10" max="10" width="7" style="1" bestFit="1" customWidth="1"/>
    <col min="11" max="11" width="7.28515625" style="1" bestFit="1" customWidth="1"/>
    <col min="12" max="12" width="11.7109375" style="7" customWidth="1"/>
    <col min="13" max="13" width="7.28515625" style="5" hidden="1" customWidth="1"/>
    <col min="14" max="14" width="6.28515625" style="1" customWidth="1"/>
    <col min="15" max="15" width="9.140625" style="1" customWidth="1"/>
    <col min="16" max="16" width="9.140625" style="7" customWidth="1"/>
    <col min="17" max="17" width="8" style="5" hidden="1" customWidth="1"/>
    <col min="18" max="18" width="7.42578125" style="1" customWidth="1"/>
    <col min="19" max="19" width="7.7109375" style="1" customWidth="1"/>
    <col min="20" max="20" width="8.7109375" style="1" customWidth="1"/>
    <col min="21" max="21" width="11.140625" style="7" customWidth="1"/>
    <col min="22" max="22" width="6.7109375" style="5" hidden="1" customWidth="1"/>
    <col min="23" max="23" width="11.85546875" style="1" customWidth="1"/>
    <col min="24" max="24" width="9" style="7" customWidth="1"/>
    <col min="25" max="25" width="8.7109375" style="5" hidden="1" customWidth="1"/>
    <col min="26" max="26" width="9.140625" style="1" customWidth="1"/>
    <col min="27" max="27" width="8.28515625" style="1" customWidth="1"/>
    <col min="28" max="28" width="8.42578125" style="7" customWidth="1"/>
    <col min="29" max="29" width="0.140625" style="5" customWidth="1"/>
    <col min="30" max="30" width="11.7109375" style="7" customWidth="1"/>
    <col min="31" max="31" width="11.7109375" style="5" hidden="1" customWidth="1"/>
    <col min="32" max="32" width="6.7109375" style="7" customWidth="1"/>
    <col min="33" max="33" width="8.140625" style="5" hidden="1" customWidth="1"/>
    <col min="34" max="34" width="8.140625" style="1" bestFit="1" customWidth="1"/>
    <col min="35" max="35" width="6" style="1" customWidth="1"/>
    <col min="36" max="36" width="5.85546875" style="1" customWidth="1"/>
    <col min="37" max="37" width="5.28515625" style="1" customWidth="1"/>
    <col min="38" max="38" width="8" style="1" customWidth="1"/>
    <col min="39" max="39" width="6.7109375" style="1" customWidth="1"/>
    <col min="40" max="40" width="6.5703125" style="1" customWidth="1"/>
    <col min="41" max="41" width="7.5703125" style="1" customWidth="1"/>
    <col min="42" max="42" width="8.5703125" style="1" customWidth="1"/>
    <col min="43" max="43" width="6.7109375" style="1" customWidth="1"/>
    <col min="44" max="44" width="6.5703125" style="1" customWidth="1"/>
    <col min="45" max="47" width="5.7109375" style="1" customWidth="1"/>
    <col min="48" max="48" width="11.42578125" style="7" customWidth="1"/>
    <col min="49" max="49" width="8.42578125" style="5" hidden="1" customWidth="1"/>
    <col min="50" max="50" width="11.140625" style="1" customWidth="1"/>
    <col min="51" max="51" width="20.7109375" style="1" customWidth="1"/>
    <col min="52" max="52" width="21.140625" style="1" customWidth="1"/>
    <col min="53" max="53" width="12.28515625" style="7" bestFit="1" customWidth="1"/>
    <col min="54" max="54" width="13.7109375" style="1" customWidth="1"/>
    <col min="55" max="55" width="8.85546875" style="1" customWidth="1"/>
    <col min="56" max="56" width="11.140625" style="1" customWidth="1"/>
    <col min="57" max="16384" width="8.85546875" style="1"/>
  </cols>
  <sheetData>
    <row r="1" spans="1:213" s="127" customFormat="1" ht="27" customHeight="1" thickBot="1" x14ac:dyDescent="0.3">
      <c r="A1" s="218" t="s">
        <v>1</v>
      </c>
      <c r="B1" s="219"/>
      <c r="C1" s="219"/>
      <c r="D1" s="219"/>
      <c r="E1" s="219"/>
      <c r="F1" s="219"/>
      <c r="G1" s="219"/>
      <c r="H1" s="218" t="s">
        <v>5</v>
      </c>
      <c r="I1" s="219"/>
      <c r="J1" s="219"/>
      <c r="K1" s="220"/>
      <c r="L1" s="219" t="s">
        <v>21</v>
      </c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20"/>
      <c r="AB1" s="122"/>
      <c r="AC1" s="122"/>
      <c r="AD1" s="218" t="s">
        <v>0</v>
      </c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20"/>
      <c r="AX1" s="218" t="s">
        <v>24</v>
      </c>
      <c r="AY1" s="219"/>
      <c r="AZ1" s="220"/>
      <c r="BA1" s="123"/>
      <c r="BB1" s="124"/>
      <c r="BC1" s="125"/>
      <c r="BD1" s="126"/>
    </row>
    <row r="2" spans="1:213" s="61" customFormat="1" ht="30" customHeight="1" thickBot="1" x14ac:dyDescent="0.3">
      <c r="A2" s="221" t="s">
        <v>148</v>
      </c>
      <c r="B2" s="222"/>
      <c r="C2" s="222"/>
      <c r="D2" s="222"/>
      <c r="E2" s="222"/>
      <c r="F2" s="222"/>
      <c r="G2" s="222"/>
      <c r="H2" s="223" t="s">
        <v>7</v>
      </c>
      <c r="I2" s="222"/>
      <c r="J2" s="222" t="s">
        <v>8</v>
      </c>
      <c r="K2" s="224"/>
      <c r="L2" s="128"/>
      <c r="M2" s="129"/>
      <c r="N2" s="222" t="s">
        <v>22</v>
      </c>
      <c r="O2" s="222"/>
      <c r="P2" s="128"/>
      <c r="Q2" s="129"/>
      <c r="R2" s="222" t="s">
        <v>23</v>
      </c>
      <c r="S2" s="222"/>
      <c r="T2" s="222"/>
      <c r="U2" s="128"/>
      <c r="V2" s="129"/>
      <c r="W2" s="130"/>
      <c r="X2" s="128"/>
      <c r="Y2" s="129"/>
      <c r="Z2" s="130"/>
      <c r="AA2" s="131"/>
      <c r="AB2" s="128"/>
      <c r="AC2" s="129"/>
      <c r="AD2" s="223" t="s">
        <v>31</v>
      </c>
      <c r="AE2" s="222"/>
      <c r="AF2" s="225"/>
      <c r="AG2" s="132"/>
      <c r="AH2" s="226" t="s">
        <v>12</v>
      </c>
      <c r="AI2" s="222"/>
      <c r="AJ2" s="222"/>
      <c r="AK2" s="225"/>
      <c r="AL2" s="226" t="s">
        <v>30</v>
      </c>
      <c r="AM2" s="222"/>
      <c r="AN2" s="222"/>
      <c r="AO2" s="222"/>
      <c r="AP2" s="222"/>
      <c r="AQ2" s="222"/>
      <c r="AR2" s="222"/>
      <c r="AS2" s="222"/>
      <c r="AT2" s="222"/>
      <c r="AU2" s="133"/>
      <c r="AV2" s="134"/>
      <c r="AW2" s="129"/>
      <c r="AX2" s="135"/>
      <c r="AY2" s="130"/>
      <c r="AZ2" s="136"/>
      <c r="BA2" s="137"/>
      <c r="BB2" s="138"/>
      <c r="BC2" s="139"/>
      <c r="BD2" s="140"/>
    </row>
    <row r="3" spans="1:213" ht="90.75" thickBot="1" x14ac:dyDescent="0.3">
      <c r="A3" s="64" t="s">
        <v>2</v>
      </c>
      <c r="B3" s="31" t="s">
        <v>19</v>
      </c>
      <c r="C3" s="11" t="s">
        <v>18</v>
      </c>
      <c r="D3" s="11" t="s">
        <v>4</v>
      </c>
      <c r="E3" s="11" t="s">
        <v>3</v>
      </c>
      <c r="F3" s="11" t="s">
        <v>6</v>
      </c>
      <c r="G3" s="91" t="s">
        <v>20</v>
      </c>
      <c r="H3" s="97" t="s">
        <v>9</v>
      </c>
      <c r="I3" s="11" t="s">
        <v>10</v>
      </c>
      <c r="J3" s="11" t="s">
        <v>9</v>
      </c>
      <c r="K3" s="98" t="s">
        <v>10</v>
      </c>
      <c r="L3" s="95" t="s">
        <v>140</v>
      </c>
      <c r="M3" s="13"/>
      <c r="N3" s="11" t="s">
        <v>119</v>
      </c>
      <c r="O3" s="11" t="s">
        <v>141</v>
      </c>
      <c r="P3" s="12" t="s">
        <v>118</v>
      </c>
      <c r="Q3" s="13"/>
      <c r="R3" s="11" t="s">
        <v>133</v>
      </c>
      <c r="S3" s="11" t="s">
        <v>11</v>
      </c>
      <c r="T3" s="11" t="s">
        <v>142</v>
      </c>
      <c r="U3" s="12" t="s">
        <v>116</v>
      </c>
      <c r="V3" s="13"/>
      <c r="W3" s="11" t="s">
        <v>144</v>
      </c>
      <c r="X3" s="12" t="s">
        <v>112</v>
      </c>
      <c r="Y3" s="13"/>
      <c r="Z3" s="11" t="s">
        <v>26</v>
      </c>
      <c r="AA3" s="11" t="s">
        <v>27</v>
      </c>
      <c r="AB3" s="12" t="s">
        <v>113</v>
      </c>
      <c r="AC3" s="108"/>
      <c r="AD3" s="215" t="s">
        <v>150</v>
      </c>
      <c r="AE3" s="216"/>
      <c r="AF3" s="217"/>
      <c r="AG3" s="13"/>
      <c r="AH3" s="11" t="s">
        <v>25</v>
      </c>
      <c r="AI3" s="11" t="s">
        <v>102</v>
      </c>
      <c r="AJ3" s="11" t="s">
        <v>110</v>
      </c>
      <c r="AK3" s="11" t="s">
        <v>111</v>
      </c>
      <c r="AL3" s="11" t="s">
        <v>136</v>
      </c>
      <c r="AM3" s="11" t="s">
        <v>138</v>
      </c>
      <c r="AN3" s="11" t="s">
        <v>137</v>
      </c>
      <c r="AO3" s="11" t="s">
        <v>29</v>
      </c>
      <c r="AP3" s="11" t="s">
        <v>28</v>
      </c>
      <c r="AQ3" s="11" t="s">
        <v>13</v>
      </c>
      <c r="AR3" s="11" t="s">
        <v>14</v>
      </c>
      <c r="AS3" s="11" t="s">
        <v>15</v>
      </c>
      <c r="AT3" s="11" t="s">
        <v>26</v>
      </c>
      <c r="AU3" s="11" t="s">
        <v>145</v>
      </c>
      <c r="AV3" s="118" t="s">
        <v>114</v>
      </c>
      <c r="AW3" s="112" t="s">
        <v>98</v>
      </c>
      <c r="AX3" s="14" t="s">
        <v>34</v>
      </c>
      <c r="AY3" s="11" t="s">
        <v>32</v>
      </c>
      <c r="AZ3" s="11" t="s">
        <v>33</v>
      </c>
      <c r="BA3" s="15" t="s">
        <v>117</v>
      </c>
      <c r="BB3" s="11" t="s">
        <v>16</v>
      </c>
      <c r="BC3" s="65" t="s">
        <v>17</v>
      </c>
      <c r="BD3" s="81" t="s">
        <v>19</v>
      </c>
      <c r="BE3" s="2"/>
      <c r="BF3" s="2"/>
      <c r="BG3" s="2"/>
      <c r="BH3" s="2"/>
      <c r="BI3" s="2"/>
    </row>
    <row r="4" spans="1:213" s="3" customFormat="1" ht="30" x14ac:dyDescent="0.25">
      <c r="A4" s="66" t="s">
        <v>72</v>
      </c>
      <c r="B4" s="40" t="s">
        <v>73</v>
      </c>
      <c r="C4" s="32" t="s">
        <v>74</v>
      </c>
      <c r="D4" s="44">
        <v>10</v>
      </c>
      <c r="E4" s="25" t="s">
        <v>41</v>
      </c>
      <c r="F4" s="9" t="s">
        <v>139</v>
      </c>
      <c r="G4" s="42"/>
      <c r="H4" s="99"/>
      <c r="I4" s="9"/>
      <c r="J4" s="25" t="s">
        <v>38</v>
      </c>
      <c r="K4" s="100" t="s">
        <v>38</v>
      </c>
      <c r="L4" s="96">
        <v>20</v>
      </c>
      <c r="M4" s="18"/>
      <c r="N4" s="16">
        <v>20</v>
      </c>
      <c r="O4" s="19">
        <v>5</v>
      </c>
      <c r="P4" s="17">
        <f t="shared" ref="P4:P13" si="0">N4*O4</f>
        <v>100</v>
      </c>
      <c r="Q4" s="18"/>
      <c r="R4" s="19">
        <v>14</v>
      </c>
      <c r="S4" s="79">
        <v>3</v>
      </c>
      <c r="T4" s="19">
        <v>3.5</v>
      </c>
      <c r="U4" s="17">
        <f t="shared" ref="U4:U20" si="1">R4*S4*T4</f>
        <v>147</v>
      </c>
      <c r="V4" s="39"/>
      <c r="W4" s="9"/>
      <c r="X4" s="29"/>
      <c r="Y4" s="39"/>
      <c r="Z4" s="9"/>
      <c r="AA4" s="9"/>
      <c r="AB4" s="29"/>
      <c r="AC4" s="109"/>
      <c r="AD4" s="119">
        <v>12</v>
      </c>
      <c r="AE4" s="24"/>
      <c r="AF4" s="23"/>
      <c r="AG4" s="24"/>
      <c r="AH4" s="9"/>
      <c r="AI4" s="9"/>
      <c r="AJ4" s="9"/>
      <c r="AK4" s="20">
        <v>0.75</v>
      </c>
      <c r="AL4" s="9"/>
      <c r="AM4" s="9"/>
      <c r="AN4" s="9"/>
      <c r="AO4" s="9"/>
      <c r="AP4" s="9"/>
      <c r="AQ4" s="9"/>
      <c r="AR4" s="9"/>
      <c r="AS4" s="9"/>
      <c r="AT4" s="9"/>
      <c r="AU4" s="20">
        <f>SUM(AH4:AT4)</f>
        <v>0.75</v>
      </c>
      <c r="AV4" s="120">
        <f>AU4*AZ4</f>
        <v>31.5</v>
      </c>
      <c r="AW4" s="113"/>
      <c r="AX4" s="9">
        <v>42</v>
      </c>
      <c r="AY4" s="9">
        <v>43</v>
      </c>
      <c r="AZ4" s="9">
        <v>42</v>
      </c>
      <c r="BA4" s="23">
        <f t="shared" ref="BA4:BA20" si="2">L4+P4+U4+X4+AB4+AD4+AF4+AV4</f>
        <v>310.5</v>
      </c>
      <c r="BB4" s="20">
        <f t="shared" ref="BB4:BB10" si="3">BA4/D4</f>
        <v>31.05</v>
      </c>
      <c r="BC4" s="67">
        <f>BA4/AX4</f>
        <v>7.3928571428571432</v>
      </c>
      <c r="BD4" s="82" t="s">
        <v>73</v>
      </c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</row>
    <row r="5" spans="1:213" s="3" customFormat="1" ht="45" x14ac:dyDescent="0.25">
      <c r="A5" s="66" t="s">
        <v>72</v>
      </c>
      <c r="B5" s="40" t="s">
        <v>75</v>
      </c>
      <c r="C5" s="32" t="s">
        <v>76</v>
      </c>
      <c r="D5" s="44">
        <v>10</v>
      </c>
      <c r="E5" s="25" t="s">
        <v>39</v>
      </c>
      <c r="F5" s="9" t="s">
        <v>35</v>
      </c>
      <c r="G5" s="42"/>
      <c r="H5" s="99" t="s">
        <v>38</v>
      </c>
      <c r="I5" s="9" t="s">
        <v>38</v>
      </c>
      <c r="J5" s="9"/>
      <c r="K5" s="101"/>
      <c r="L5" s="96">
        <v>20</v>
      </c>
      <c r="M5" s="18"/>
      <c r="N5" s="79">
        <v>28</v>
      </c>
      <c r="O5" s="19">
        <v>5</v>
      </c>
      <c r="P5" s="17">
        <f t="shared" si="0"/>
        <v>140</v>
      </c>
      <c r="Q5" s="18"/>
      <c r="R5" s="19">
        <v>6</v>
      </c>
      <c r="S5" s="43">
        <v>1</v>
      </c>
      <c r="T5" s="19">
        <v>3.5</v>
      </c>
      <c r="U5" s="17">
        <f t="shared" si="1"/>
        <v>21</v>
      </c>
      <c r="V5" s="39"/>
      <c r="W5" s="9"/>
      <c r="X5" s="29"/>
      <c r="Y5" s="39"/>
      <c r="Z5" s="9"/>
      <c r="AA5" s="9"/>
      <c r="AB5" s="29"/>
      <c r="AC5" s="109"/>
      <c r="AD5" s="119">
        <v>8</v>
      </c>
      <c r="AE5" s="24"/>
      <c r="AF5" s="23"/>
      <c r="AG5" s="24"/>
      <c r="AH5" s="9"/>
      <c r="AI5" s="56">
        <v>0.75</v>
      </c>
      <c r="AJ5" s="56"/>
      <c r="AK5" s="56"/>
      <c r="AL5" s="56"/>
      <c r="AM5" s="56"/>
      <c r="AN5" s="56"/>
      <c r="AO5" s="56">
        <v>1.5</v>
      </c>
      <c r="AP5" s="9"/>
      <c r="AQ5" s="9"/>
      <c r="AR5" s="9"/>
      <c r="AS5" s="9"/>
      <c r="AT5" s="9"/>
      <c r="AU5" s="20">
        <f t="shared" ref="AU5:AU39" si="4">SUM(AH5:AT5)</f>
        <v>2.25</v>
      </c>
      <c r="AV5" s="120">
        <f t="shared" ref="AV5:AV34" si="5">AU5*AZ5</f>
        <v>51.75</v>
      </c>
      <c r="AW5" s="113"/>
      <c r="AX5" s="9">
        <v>23</v>
      </c>
      <c r="AY5" s="9">
        <v>22</v>
      </c>
      <c r="AZ5" s="9">
        <v>23</v>
      </c>
      <c r="BA5" s="23">
        <f t="shared" si="2"/>
        <v>240.75</v>
      </c>
      <c r="BB5" s="20">
        <f t="shared" si="3"/>
        <v>24.074999999999999</v>
      </c>
      <c r="BC5" s="67">
        <f>BA5/AY5</f>
        <v>10.943181818181818</v>
      </c>
      <c r="BD5" s="82" t="s">
        <v>75</v>
      </c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</row>
    <row r="6" spans="1:213" s="3" customFormat="1" ht="30" x14ac:dyDescent="0.25">
      <c r="A6" s="66" t="s">
        <v>72</v>
      </c>
      <c r="B6" s="40" t="s">
        <v>77</v>
      </c>
      <c r="C6" s="32" t="s">
        <v>151</v>
      </c>
      <c r="D6" s="44">
        <v>10</v>
      </c>
      <c r="E6" s="25" t="s">
        <v>50</v>
      </c>
      <c r="F6" s="9" t="s">
        <v>51</v>
      </c>
      <c r="G6" s="42"/>
      <c r="H6" s="99" t="s">
        <v>38</v>
      </c>
      <c r="I6" s="9" t="s">
        <v>38</v>
      </c>
      <c r="J6" s="25" t="s">
        <v>38</v>
      </c>
      <c r="K6" s="100" t="s">
        <v>38</v>
      </c>
      <c r="L6" s="96"/>
      <c r="M6" s="18"/>
      <c r="N6" s="16">
        <v>0</v>
      </c>
      <c r="O6" s="19"/>
      <c r="P6" s="17">
        <f t="shared" si="0"/>
        <v>0</v>
      </c>
      <c r="Q6" s="18"/>
      <c r="R6" s="19"/>
      <c r="S6" s="19"/>
      <c r="T6" s="19"/>
      <c r="U6" s="17">
        <f t="shared" si="1"/>
        <v>0</v>
      </c>
      <c r="V6" s="39"/>
      <c r="W6" s="9"/>
      <c r="X6" s="29"/>
      <c r="Y6" s="39"/>
      <c r="Z6" s="28"/>
      <c r="AA6" s="28"/>
      <c r="AB6" s="29">
        <f>AA6*AX6</f>
        <v>0</v>
      </c>
      <c r="AC6" s="109"/>
      <c r="AD6" s="121">
        <v>8</v>
      </c>
      <c r="AE6" s="39"/>
      <c r="AF6" s="29"/>
      <c r="AG6" s="39"/>
      <c r="AH6" s="9"/>
      <c r="AI6" s="9"/>
      <c r="AJ6" s="9"/>
      <c r="AK6" s="9"/>
      <c r="AL6" s="9">
        <v>1.5</v>
      </c>
      <c r="AM6" s="9"/>
      <c r="AN6" s="9"/>
      <c r="AO6" s="9"/>
      <c r="AP6" s="9"/>
      <c r="AQ6" s="9"/>
      <c r="AR6" s="9"/>
      <c r="AS6" s="9"/>
      <c r="AT6" s="9"/>
      <c r="AU6" s="20">
        <f t="shared" si="4"/>
        <v>1.5</v>
      </c>
      <c r="AV6" s="120">
        <f t="shared" si="5"/>
        <v>25.5</v>
      </c>
      <c r="AW6" s="113"/>
      <c r="AX6" s="9">
        <v>17</v>
      </c>
      <c r="AY6" s="9">
        <v>3</v>
      </c>
      <c r="AZ6" s="9">
        <v>17</v>
      </c>
      <c r="BA6" s="23">
        <f t="shared" si="2"/>
        <v>33.5</v>
      </c>
      <c r="BB6" s="20">
        <f t="shared" si="3"/>
        <v>3.35</v>
      </c>
      <c r="BC6" s="67">
        <f>BA6/AX6</f>
        <v>1.9705882352941178</v>
      </c>
      <c r="BD6" s="82" t="s">
        <v>77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</row>
    <row r="7" spans="1:213" s="3" customFormat="1" ht="45" x14ac:dyDescent="0.25">
      <c r="A7" s="66" t="s">
        <v>72</v>
      </c>
      <c r="B7" s="40" t="s">
        <v>78</v>
      </c>
      <c r="C7" s="32" t="s">
        <v>79</v>
      </c>
      <c r="D7" s="44">
        <v>30</v>
      </c>
      <c r="E7" s="25" t="s">
        <v>126</v>
      </c>
      <c r="F7" s="9" t="s">
        <v>35</v>
      </c>
      <c r="G7" s="42"/>
      <c r="H7" s="99" t="s">
        <v>38</v>
      </c>
      <c r="I7" s="9" t="s">
        <v>38</v>
      </c>
      <c r="J7" s="25" t="s">
        <v>38</v>
      </c>
      <c r="K7" s="100" t="s">
        <v>38</v>
      </c>
      <c r="L7" s="96"/>
      <c r="M7" s="18"/>
      <c r="N7" s="16">
        <v>0</v>
      </c>
      <c r="O7" s="19"/>
      <c r="P7" s="17">
        <f t="shared" si="0"/>
        <v>0</v>
      </c>
      <c r="Q7" s="18"/>
      <c r="R7" s="19"/>
      <c r="S7" s="19"/>
      <c r="T7" s="19"/>
      <c r="U7" s="17">
        <f t="shared" si="1"/>
        <v>0</v>
      </c>
      <c r="V7" s="39"/>
      <c r="W7" s="9">
        <v>30</v>
      </c>
      <c r="X7" s="29">
        <f>W7*AY7</f>
        <v>240</v>
      </c>
      <c r="Y7" s="39"/>
      <c r="Z7" s="9"/>
      <c r="AA7" s="9"/>
      <c r="AB7" s="29"/>
      <c r="AC7" s="109"/>
      <c r="AD7" s="121"/>
      <c r="AE7" s="39"/>
      <c r="AF7" s="29"/>
      <c r="AG7" s="39"/>
      <c r="AH7" s="9"/>
      <c r="AI7" s="9"/>
      <c r="AJ7" s="9"/>
      <c r="AK7" s="9"/>
      <c r="AL7" s="9"/>
      <c r="AM7" s="56">
        <v>5</v>
      </c>
      <c r="AN7" s="56"/>
      <c r="AO7" s="56"/>
      <c r="AP7" s="56"/>
      <c r="AQ7" s="56"/>
      <c r="AR7" s="56"/>
      <c r="AS7" s="56">
        <v>1</v>
      </c>
      <c r="AT7" s="9"/>
      <c r="AU7" s="20">
        <f t="shared" si="4"/>
        <v>6</v>
      </c>
      <c r="AV7" s="120">
        <f t="shared" si="5"/>
        <v>42</v>
      </c>
      <c r="AW7" s="113"/>
      <c r="AX7" s="9">
        <v>7</v>
      </c>
      <c r="AY7" s="9">
        <v>8</v>
      </c>
      <c r="AZ7" s="9">
        <v>7</v>
      </c>
      <c r="BA7" s="23">
        <f t="shared" si="2"/>
        <v>282</v>
      </c>
      <c r="BB7" s="20">
        <f t="shared" si="3"/>
        <v>9.4</v>
      </c>
      <c r="BC7" s="67">
        <f>BA7/AY7</f>
        <v>35.25</v>
      </c>
      <c r="BD7" s="82" t="s">
        <v>78</v>
      </c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</row>
    <row r="8" spans="1:213" s="3" customFormat="1" ht="45" x14ac:dyDescent="0.25">
      <c r="A8" s="66" t="s">
        <v>72</v>
      </c>
      <c r="B8" s="40" t="s">
        <v>80</v>
      </c>
      <c r="C8" s="32" t="s">
        <v>81</v>
      </c>
      <c r="D8" s="44">
        <v>60</v>
      </c>
      <c r="E8" s="25" t="s">
        <v>126</v>
      </c>
      <c r="F8" s="9" t="s">
        <v>35</v>
      </c>
      <c r="G8" s="42"/>
      <c r="H8" s="99" t="s">
        <v>38</v>
      </c>
      <c r="I8" s="9" t="s">
        <v>38</v>
      </c>
      <c r="J8" s="25" t="s">
        <v>38</v>
      </c>
      <c r="K8" s="100" t="s">
        <v>38</v>
      </c>
      <c r="L8" s="96"/>
      <c r="M8" s="18"/>
      <c r="N8" s="16">
        <v>0</v>
      </c>
      <c r="O8" s="19"/>
      <c r="P8" s="17">
        <f t="shared" si="0"/>
        <v>0</v>
      </c>
      <c r="Q8" s="18"/>
      <c r="R8" s="19"/>
      <c r="S8" s="19"/>
      <c r="T8" s="19"/>
      <c r="U8" s="17">
        <f t="shared" si="1"/>
        <v>0</v>
      </c>
      <c r="V8" s="39"/>
      <c r="W8" s="9">
        <v>40</v>
      </c>
      <c r="X8" s="29">
        <f>W8*AX8</f>
        <v>80</v>
      </c>
      <c r="Y8" s="39"/>
      <c r="Z8" s="9"/>
      <c r="AA8" s="9"/>
      <c r="AB8" s="29"/>
      <c r="AC8" s="109"/>
      <c r="AD8" s="121"/>
      <c r="AE8" s="39"/>
      <c r="AF8" s="29"/>
      <c r="AG8" s="39"/>
      <c r="AH8" s="9"/>
      <c r="AI8" s="9"/>
      <c r="AJ8" s="9"/>
      <c r="AK8" s="9"/>
      <c r="AL8" s="9"/>
      <c r="AM8" s="56">
        <v>7</v>
      </c>
      <c r="AN8" s="56"/>
      <c r="AO8" s="56"/>
      <c r="AP8" s="56"/>
      <c r="AQ8" s="56"/>
      <c r="AR8" s="56"/>
      <c r="AS8" s="56">
        <v>1</v>
      </c>
      <c r="AT8" s="9"/>
      <c r="AU8" s="20">
        <f t="shared" si="4"/>
        <v>8</v>
      </c>
      <c r="AV8" s="120">
        <f t="shared" si="5"/>
        <v>16</v>
      </c>
      <c r="AW8" s="113"/>
      <c r="AX8" s="9">
        <v>2</v>
      </c>
      <c r="AY8" s="9">
        <v>1</v>
      </c>
      <c r="AZ8" s="9">
        <v>2</v>
      </c>
      <c r="BA8" s="23">
        <f t="shared" si="2"/>
        <v>96</v>
      </c>
      <c r="BB8" s="20">
        <f t="shared" si="3"/>
        <v>1.6</v>
      </c>
      <c r="BC8" s="67">
        <f>BA8/AX8</f>
        <v>48</v>
      </c>
      <c r="BD8" s="82" t="s">
        <v>80</v>
      </c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</row>
    <row r="9" spans="1:213" s="3" customFormat="1" ht="45" x14ac:dyDescent="0.25">
      <c r="A9" s="66" t="s">
        <v>72</v>
      </c>
      <c r="B9" s="40" t="s">
        <v>82</v>
      </c>
      <c r="C9" s="32" t="s">
        <v>83</v>
      </c>
      <c r="D9" s="44">
        <v>10</v>
      </c>
      <c r="E9" s="25" t="s">
        <v>50</v>
      </c>
      <c r="F9" s="9" t="s">
        <v>51</v>
      </c>
      <c r="G9" s="42"/>
      <c r="H9" s="99"/>
      <c r="I9" s="9" t="s">
        <v>38</v>
      </c>
      <c r="J9" s="9"/>
      <c r="K9" s="101"/>
      <c r="L9" s="96">
        <v>10</v>
      </c>
      <c r="M9" s="18"/>
      <c r="N9" s="16">
        <v>6</v>
      </c>
      <c r="O9" s="19">
        <v>5</v>
      </c>
      <c r="P9" s="17">
        <f t="shared" si="0"/>
        <v>30</v>
      </c>
      <c r="Q9" s="18"/>
      <c r="R9" s="19">
        <v>22</v>
      </c>
      <c r="S9" s="19">
        <v>1</v>
      </c>
      <c r="T9" s="19">
        <v>3.5</v>
      </c>
      <c r="U9" s="17">
        <f t="shared" si="1"/>
        <v>77</v>
      </c>
      <c r="V9" s="39"/>
      <c r="W9" s="9"/>
      <c r="X9" s="29"/>
      <c r="Y9" s="39"/>
      <c r="Z9" s="9"/>
      <c r="AA9" s="9"/>
      <c r="AB9" s="29"/>
      <c r="AC9" s="109"/>
      <c r="AD9" s="121">
        <v>8</v>
      </c>
      <c r="AE9" s="39"/>
      <c r="AF9" s="29"/>
      <c r="AG9" s="39"/>
      <c r="AH9" s="9"/>
      <c r="AI9" s="9"/>
      <c r="AJ9" s="9"/>
      <c r="AK9" s="20">
        <v>0.75</v>
      </c>
      <c r="AL9" s="9"/>
      <c r="AM9" s="9"/>
      <c r="AN9" s="9"/>
      <c r="AO9" s="9"/>
      <c r="AP9" s="9"/>
      <c r="AQ9" s="9"/>
      <c r="AR9" s="9"/>
      <c r="AS9" s="9"/>
      <c r="AT9" s="9"/>
      <c r="AU9" s="20">
        <f t="shared" si="4"/>
        <v>0.75</v>
      </c>
      <c r="AV9" s="120">
        <f t="shared" si="5"/>
        <v>18</v>
      </c>
      <c r="AW9" s="113"/>
      <c r="AX9" s="9">
        <v>24</v>
      </c>
      <c r="AY9" s="9">
        <v>25</v>
      </c>
      <c r="AZ9" s="9">
        <v>24</v>
      </c>
      <c r="BA9" s="23">
        <f t="shared" si="2"/>
        <v>143</v>
      </c>
      <c r="BB9" s="20">
        <f t="shared" si="3"/>
        <v>14.3</v>
      </c>
      <c r="BC9" s="67">
        <f>BA9/AY9</f>
        <v>5.72</v>
      </c>
      <c r="BD9" s="82" t="s">
        <v>82</v>
      </c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</row>
    <row r="10" spans="1:213" s="3" customFormat="1" ht="45" x14ac:dyDescent="0.25">
      <c r="A10" s="66" t="s">
        <v>72</v>
      </c>
      <c r="B10" s="40" t="s">
        <v>84</v>
      </c>
      <c r="C10" s="32" t="s">
        <v>85</v>
      </c>
      <c r="D10" s="44">
        <v>10</v>
      </c>
      <c r="E10" s="25" t="s">
        <v>50</v>
      </c>
      <c r="F10" s="9" t="s">
        <v>51</v>
      </c>
      <c r="G10" s="42"/>
      <c r="H10" s="99" t="s">
        <v>38</v>
      </c>
      <c r="I10" s="9"/>
      <c r="J10" s="9"/>
      <c r="K10" s="101"/>
      <c r="L10" s="96">
        <v>10</v>
      </c>
      <c r="M10" s="18"/>
      <c r="N10" s="16">
        <v>16</v>
      </c>
      <c r="O10" s="19">
        <v>5</v>
      </c>
      <c r="P10" s="17">
        <f t="shared" si="0"/>
        <v>80</v>
      </c>
      <c r="Q10" s="18"/>
      <c r="R10" s="19">
        <v>10</v>
      </c>
      <c r="S10" s="19">
        <v>1</v>
      </c>
      <c r="T10" s="21">
        <v>3.5</v>
      </c>
      <c r="U10" s="17">
        <f t="shared" si="1"/>
        <v>35</v>
      </c>
      <c r="V10" s="18"/>
      <c r="W10" s="19"/>
      <c r="X10" s="17"/>
      <c r="Y10" s="18"/>
      <c r="Z10" s="19"/>
      <c r="AA10" s="19"/>
      <c r="AB10" s="17"/>
      <c r="AC10" s="109"/>
      <c r="AD10" s="121">
        <v>8</v>
      </c>
      <c r="AE10" s="39"/>
      <c r="AF10" s="29"/>
      <c r="AG10" s="39"/>
      <c r="AH10" s="9"/>
      <c r="AI10" s="9"/>
      <c r="AJ10" s="9"/>
      <c r="AK10" s="20">
        <v>0.75</v>
      </c>
      <c r="AL10" s="9"/>
      <c r="AM10" s="9"/>
      <c r="AN10" s="9"/>
      <c r="AO10" s="9"/>
      <c r="AP10" s="9"/>
      <c r="AQ10" s="9"/>
      <c r="AR10" s="9"/>
      <c r="AS10" s="9"/>
      <c r="AT10" s="9"/>
      <c r="AU10" s="20">
        <f t="shared" si="4"/>
        <v>0.75</v>
      </c>
      <c r="AV10" s="120">
        <f t="shared" si="5"/>
        <v>18</v>
      </c>
      <c r="AW10" s="113"/>
      <c r="AX10" s="9">
        <v>26</v>
      </c>
      <c r="AY10" s="9">
        <v>20</v>
      </c>
      <c r="AZ10" s="9">
        <v>24</v>
      </c>
      <c r="BA10" s="23">
        <f t="shared" si="2"/>
        <v>151</v>
      </c>
      <c r="BB10" s="20">
        <f t="shared" si="3"/>
        <v>15.1</v>
      </c>
      <c r="BC10" s="67">
        <f>BA10/AX10</f>
        <v>5.8076923076923075</v>
      </c>
      <c r="BD10" s="82" t="s">
        <v>84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</row>
    <row r="11" spans="1:213" s="3" customFormat="1" ht="30" x14ac:dyDescent="0.25">
      <c r="A11" s="68" t="s">
        <v>72</v>
      </c>
      <c r="B11" s="40" t="s">
        <v>134</v>
      </c>
      <c r="C11" s="32" t="s">
        <v>86</v>
      </c>
      <c r="D11" s="44">
        <v>10</v>
      </c>
      <c r="E11" s="25" t="s">
        <v>50</v>
      </c>
      <c r="F11" s="9" t="s">
        <v>51</v>
      </c>
      <c r="G11" s="42"/>
      <c r="H11" s="99"/>
      <c r="I11" s="9"/>
      <c r="J11" s="25" t="s">
        <v>38</v>
      </c>
      <c r="K11" s="101"/>
      <c r="L11" s="96">
        <v>10</v>
      </c>
      <c r="M11" s="18"/>
      <c r="N11" s="16">
        <v>2</v>
      </c>
      <c r="O11" s="19">
        <v>5</v>
      </c>
      <c r="P11" s="17">
        <f t="shared" si="0"/>
        <v>10</v>
      </c>
      <c r="Q11" s="18"/>
      <c r="R11" s="19">
        <v>16</v>
      </c>
      <c r="S11" s="19">
        <v>1</v>
      </c>
      <c r="T11" s="21">
        <v>3.5</v>
      </c>
      <c r="U11" s="17">
        <f t="shared" si="1"/>
        <v>56</v>
      </c>
      <c r="V11" s="18"/>
      <c r="W11" s="19"/>
      <c r="X11" s="17"/>
      <c r="Y11" s="18"/>
      <c r="Z11" s="19" t="s">
        <v>146</v>
      </c>
      <c r="AA11" s="19">
        <v>15</v>
      </c>
      <c r="AB11" s="17">
        <v>15</v>
      </c>
      <c r="AC11" s="109"/>
      <c r="AD11" s="121">
        <v>8</v>
      </c>
      <c r="AE11" s="39"/>
      <c r="AF11" s="29"/>
      <c r="AG11" s="39"/>
      <c r="AH11" s="9"/>
      <c r="AI11" s="9"/>
      <c r="AJ11" s="9"/>
      <c r="AK11" s="9"/>
      <c r="AL11" s="9"/>
      <c r="AM11" s="9"/>
      <c r="AN11" s="9"/>
      <c r="AO11" s="9"/>
      <c r="AP11" s="9">
        <v>0.75</v>
      </c>
      <c r="AQ11" s="9"/>
      <c r="AR11" s="9"/>
      <c r="AS11" s="9"/>
      <c r="AT11" s="9"/>
      <c r="AU11" s="20">
        <f t="shared" si="4"/>
        <v>0.75</v>
      </c>
      <c r="AV11" s="120">
        <f>AU11*AX11</f>
        <v>12.75</v>
      </c>
      <c r="AW11" s="113"/>
      <c r="AX11" s="9">
        <v>17</v>
      </c>
      <c r="AY11" s="9"/>
      <c r="AZ11" s="9"/>
      <c r="BA11" s="23">
        <f t="shared" si="2"/>
        <v>111.75</v>
      </c>
      <c r="BB11" s="20">
        <v>0</v>
      </c>
      <c r="BC11" s="67"/>
      <c r="BD11" s="82" t="s">
        <v>134</v>
      </c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</row>
    <row r="12" spans="1:213" s="3" customFormat="1" ht="45" x14ac:dyDescent="0.25">
      <c r="A12" s="66" t="s">
        <v>72</v>
      </c>
      <c r="B12" s="40" t="s">
        <v>87</v>
      </c>
      <c r="C12" s="32" t="s">
        <v>127</v>
      </c>
      <c r="D12" s="44">
        <v>10</v>
      </c>
      <c r="E12" s="25" t="s">
        <v>50</v>
      </c>
      <c r="F12" s="9" t="s">
        <v>51</v>
      </c>
      <c r="G12" s="42"/>
      <c r="H12" s="99"/>
      <c r="I12" s="9" t="s">
        <v>38</v>
      </c>
      <c r="J12" s="9"/>
      <c r="K12" s="101"/>
      <c r="L12" s="96">
        <v>10</v>
      </c>
      <c r="M12" s="18"/>
      <c r="N12" s="16">
        <v>22</v>
      </c>
      <c r="O12" s="19">
        <v>5</v>
      </c>
      <c r="P12" s="17">
        <f t="shared" si="0"/>
        <v>110</v>
      </c>
      <c r="Q12" s="18"/>
      <c r="R12" s="19">
        <v>8</v>
      </c>
      <c r="S12" s="19">
        <v>1</v>
      </c>
      <c r="T12" s="21">
        <v>3.5</v>
      </c>
      <c r="U12" s="17">
        <f t="shared" si="1"/>
        <v>28</v>
      </c>
      <c r="V12" s="18"/>
      <c r="W12" s="19"/>
      <c r="X12" s="17"/>
      <c r="Y12" s="18"/>
      <c r="Z12" s="19"/>
      <c r="AA12" s="19"/>
      <c r="AB12" s="17"/>
      <c r="AC12" s="109"/>
      <c r="AD12" s="121">
        <v>8</v>
      </c>
      <c r="AE12" s="39"/>
      <c r="AF12" s="29"/>
      <c r="AG12" s="39"/>
      <c r="AH12" s="9"/>
      <c r="AI12" s="56">
        <v>0.75</v>
      </c>
      <c r="AJ12" s="56"/>
      <c r="AK12" s="56"/>
      <c r="AL12" s="56"/>
      <c r="AM12" s="56"/>
      <c r="AN12" s="56"/>
      <c r="AO12" s="56"/>
      <c r="AP12" s="56">
        <v>0.75</v>
      </c>
      <c r="AQ12" s="9"/>
      <c r="AR12" s="9"/>
      <c r="AS12" s="9"/>
      <c r="AT12" s="9"/>
      <c r="AU12" s="20">
        <f t="shared" si="4"/>
        <v>1.5</v>
      </c>
      <c r="AV12" s="120">
        <f t="shared" si="5"/>
        <v>27</v>
      </c>
      <c r="AW12" s="113"/>
      <c r="AX12" s="9">
        <v>21</v>
      </c>
      <c r="AY12" s="9">
        <v>18</v>
      </c>
      <c r="AZ12" s="9">
        <v>18</v>
      </c>
      <c r="BA12" s="23">
        <f t="shared" si="2"/>
        <v>183</v>
      </c>
      <c r="BB12" s="20">
        <f t="shared" ref="BB12:BB20" si="6">BA12/D12</f>
        <v>18.3</v>
      </c>
      <c r="BC12" s="67">
        <f>BA12/AX12</f>
        <v>8.7142857142857135</v>
      </c>
      <c r="BD12" s="82" t="s">
        <v>87</v>
      </c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</row>
    <row r="13" spans="1:213" s="3" customFormat="1" ht="45" x14ac:dyDescent="0.25">
      <c r="A13" s="66" t="s">
        <v>72</v>
      </c>
      <c r="B13" s="40" t="s">
        <v>201</v>
      </c>
      <c r="C13" s="32" t="s">
        <v>88</v>
      </c>
      <c r="D13" s="44">
        <v>10</v>
      </c>
      <c r="E13" s="25" t="s">
        <v>50</v>
      </c>
      <c r="F13" s="9" t="s">
        <v>51</v>
      </c>
      <c r="G13" s="42"/>
      <c r="H13" s="99" t="s">
        <v>38</v>
      </c>
      <c r="I13" s="9"/>
      <c r="J13" s="9"/>
      <c r="K13" s="101"/>
      <c r="L13" s="96">
        <v>10</v>
      </c>
      <c r="M13" s="18"/>
      <c r="N13" s="197">
        <v>24</v>
      </c>
      <c r="O13" s="19">
        <v>5</v>
      </c>
      <c r="P13" s="17">
        <f t="shared" si="0"/>
        <v>120</v>
      </c>
      <c r="Q13" s="18"/>
      <c r="R13" s="198">
        <v>0</v>
      </c>
      <c r="S13" s="19"/>
      <c r="T13" s="21"/>
      <c r="U13" s="17">
        <f t="shared" si="1"/>
        <v>0</v>
      </c>
      <c r="V13" s="18"/>
      <c r="W13" s="19"/>
      <c r="X13" s="17"/>
      <c r="Y13" s="18"/>
      <c r="Z13" s="19"/>
      <c r="AA13" s="19"/>
      <c r="AB13" s="17"/>
      <c r="AC13" s="109"/>
      <c r="AD13" s="121">
        <v>8</v>
      </c>
      <c r="AE13" s="39"/>
      <c r="AF13" s="29"/>
      <c r="AG13" s="39"/>
      <c r="AH13" s="9"/>
      <c r="AI13" s="9"/>
      <c r="AJ13" s="9"/>
      <c r="AK13" s="9"/>
      <c r="AL13" s="9"/>
      <c r="AM13" s="9"/>
      <c r="AN13" s="9"/>
      <c r="AO13" s="9"/>
      <c r="AP13" s="199">
        <v>0.75</v>
      </c>
      <c r="AQ13" s="9"/>
      <c r="AR13" s="9"/>
      <c r="AS13" s="9"/>
      <c r="AT13" s="9"/>
      <c r="AU13" s="20">
        <f t="shared" si="4"/>
        <v>0.75</v>
      </c>
      <c r="AV13" s="200">
        <f>AU13*AX13</f>
        <v>15.75</v>
      </c>
      <c r="AW13" s="113"/>
      <c r="AX13" s="199">
        <v>21</v>
      </c>
      <c r="AY13" s="9">
        <v>0</v>
      </c>
      <c r="AZ13" s="9">
        <v>0</v>
      </c>
      <c r="BA13" s="201">
        <f t="shared" si="2"/>
        <v>153.75</v>
      </c>
      <c r="BB13" s="20">
        <f t="shared" si="6"/>
        <v>15.375</v>
      </c>
      <c r="BC13" s="67">
        <v>0</v>
      </c>
      <c r="BD13" s="82" t="s">
        <v>120</v>
      </c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</row>
    <row r="14" spans="1:213" s="3" customFormat="1" ht="30" x14ac:dyDescent="0.25">
      <c r="A14" s="66" t="s">
        <v>72</v>
      </c>
      <c r="B14" s="40" t="s">
        <v>89</v>
      </c>
      <c r="C14" s="32" t="s">
        <v>128</v>
      </c>
      <c r="D14" s="44">
        <v>10</v>
      </c>
      <c r="E14" s="25" t="s">
        <v>50</v>
      </c>
      <c r="F14" s="9" t="s">
        <v>51</v>
      </c>
      <c r="G14" s="42"/>
      <c r="H14" s="99"/>
      <c r="I14" s="9" t="s">
        <v>38</v>
      </c>
      <c r="J14" s="9"/>
      <c r="K14" s="101"/>
      <c r="L14" s="96">
        <v>10</v>
      </c>
      <c r="M14" s="18"/>
      <c r="N14" s="16">
        <v>24</v>
      </c>
      <c r="O14" s="19">
        <v>5</v>
      </c>
      <c r="P14" s="17">
        <f>N14*O14</f>
        <v>120</v>
      </c>
      <c r="Q14" s="18"/>
      <c r="R14" s="19">
        <v>0</v>
      </c>
      <c r="S14" s="19"/>
      <c r="T14" s="21"/>
      <c r="U14" s="17">
        <f t="shared" si="1"/>
        <v>0</v>
      </c>
      <c r="V14" s="18"/>
      <c r="W14" s="19"/>
      <c r="X14" s="17"/>
      <c r="Y14" s="18"/>
      <c r="Z14" s="19"/>
      <c r="AA14" s="19"/>
      <c r="AB14" s="17"/>
      <c r="AC14" s="109"/>
      <c r="AD14" s="121">
        <v>8</v>
      </c>
      <c r="AE14" s="39"/>
      <c r="AF14" s="29"/>
      <c r="AG14" s="39"/>
      <c r="AH14" s="9"/>
      <c r="AI14" s="9"/>
      <c r="AJ14" s="9"/>
      <c r="AK14" s="9"/>
      <c r="AL14" s="9"/>
      <c r="AM14" s="9"/>
      <c r="AN14" s="9"/>
      <c r="AO14" s="9"/>
      <c r="AP14" s="9">
        <v>0.75</v>
      </c>
      <c r="AQ14" s="9"/>
      <c r="AR14" s="9"/>
      <c r="AS14" s="9"/>
      <c r="AT14" s="9"/>
      <c r="AU14" s="20">
        <f t="shared" si="4"/>
        <v>0.75</v>
      </c>
      <c r="AV14" s="120">
        <f t="shared" si="5"/>
        <v>12.75</v>
      </c>
      <c r="AW14" s="113"/>
      <c r="AX14" s="9">
        <v>18</v>
      </c>
      <c r="AY14" s="9">
        <v>16</v>
      </c>
      <c r="AZ14" s="9">
        <v>17</v>
      </c>
      <c r="BA14" s="23">
        <f t="shared" si="2"/>
        <v>150.75</v>
      </c>
      <c r="BB14" s="20">
        <f t="shared" si="6"/>
        <v>15.074999999999999</v>
      </c>
      <c r="BC14" s="67">
        <f>BA14/AX14</f>
        <v>8.375</v>
      </c>
      <c r="BD14" s="82" t="s">
        <v>89</v>
      </c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</row>
    <row r="15" spans="1:213" s="4" customFormat="1" ht="45" x14ac:dyDescent="0.25">
      <c r="A15" s="66" t="s">
        <v>72</v>
      </c>
      <c r="B15" s="40" t="s">
        <v>90</v>
      </c>
      <c r="C15" s="60" t="s">
        <v>91</v>
      </c>
      <c r="D15" s="44">
        <v>10</v>
      </c>
      <c r="E15" s="9" t="s">
        <v>50</v>
      </c>
      <c r="F15" s="9" t="s">
        <v>51</v>
      </c>
      <c r="G15" s="42"/>
      <c r="H15" s="99"/>
      <c r="I15" s="9"/>
      <c r="J15" s="9"/>
      <c r="K15" s="101" t="s">
        <v>38</v>
      </c>
      <c r="L15" s="96">
        <v>10</v>
      </c>
      <c r="M15" s="18"/>
      <c r="N15" s="16">
        <v>24</v>
      </c>
      <c r="O15" s="43">
        <v>5</v>
      </c>
      <c r="P15" s="17">
        <f>N15*O15</f>
        <v>120</v>
      </c>
      <c r="Q15" s="18"/>
      <c r="R15" s="43">
        <v>0</v>
      </c>
      <c r="S15" s="43"/>
      <c r="T15" s="30"/>
      <c r="U15" s="17">
        <f t="shared" si="1"/>
        <v>0</v>
      </c>
      <c r="V15" s="18"/>
      <c r="W15" s="19"/>
      <c r="X15" s="17"/>
      <c r="Y15" s="18"/>
      <c r="Z15" s="80"/>
      <c r="AA15" s="19"/>
      <c r="AB15" s="17"/>
      <c r="AC15" s="109"/>
      <c r="AD15" s="121">
        <v>8</v>
      </c>
      <c r="AE15" s="39"/>
      <c r="AF15" s="29"/>
      <c r="AG15" s="39"/>
      <c r="AH15" s="9"/>
      <c r="AI15" s="9"/>
      <c r="AJ15" s="9"/>
      <c r="AK15" s="9"/>
      <c r="AL15" s="9"/>
      <c r="AM15" s="9"/>
      <c r="AN15" s="9"/>
      <c r="AO15" s="9"/>
      <c r="AP15" s="9">
        <v>0.75</v>
      </c>
      <c r="AQ15" s="9"/>
      <c r="AR15" s="9"/>
      <c r="AS15" s="9"/>
      <c r="AT15" s="9"/>
      <c r="AU15" s="20">
        <f t="shared" si="4"/>
        <v>0.75</v>
      </c>
      <c r="AV15" s="120">
        <f t="shared" si="5"/>
        <v>11.25</v>
      </c>
      <c r="AW15" s="113"/>
      <c r="AX15" s="9">
        <v>15</v>
      </c>
      <c r="AY15" s="9"/>
      <c r="AZ15" s="9">
        <v>15</v>
      </c>
      <c r="BA15" s="23">
        <f t="shared" si="2"/>
        <v>149.25</v>
      </c>
      <c r="BB15" s="20">
        <f t="shared" si="6"/>
        <v>14.925000000000001</v>
      </c>
      <c r="BC15" s="67">
        <f>BA15/AX15</f>
        <v>9.9499999999999993</v>
      </c>
      <c r="BD15" s="82" t="s">
        <v>90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</row>
    <row r="16" spans="1:213" s="3" customFormat="1" ht="30" x14ac:dyDescent="0.25">
      <c r="A16" s="66" t="s">
        <v>72</v>
      </c>
      <c r="B16" s="40" t="s">
        <v>92</v>
      </c>
      <c r="C16" s="32" t="s">
        <v>93</v>
      </c>
      <c r="D16" s="44">
        <v>10</v>
      </c>
      <c r="E16" s="25" t="s">
        <v>50</v>
      </c>
      <c r="F16" s="9" t="s">
        <v>51</v>
      </c>
      <c r="G16" s="42"/>
      <c r="H16" s="99" t="s">
        <v>38</v>
      </c>
      <c r="I16" s="9"/>
      <c r="J16" s="9"/>
      <c r="K16" s="101"/>
      <c r="L16" s="96">
        <v>10</v>
      </c>
      <c r="M16" s="18"/>
      <c r="N16" s="16">
        <v>16</v>
      </c>
      <c r="O16" s="19">
        <v>5</v>
      </c>
      <c r="P16" s="17">
        <f>N16*O16</f>
        <v>80</v>
      </c>
      <c r="Q16" s="18"/>
      <c r="R16" s="19">
        <v>0</v>
      </c>
      <c r="S16" s="19"/>
      <c r="T16" s="21"/>
      <c r="U16" s="17">
        <f t="shared" si="1"/>
        <v>0</v>
      </c>
      <c r="V16" s="18"/>
      <c r="W16" s="19"/>
      <c r="X16" s="17"/>
      <c r="Y16" s="18"/>
      <c r="Z16" s="19"/>
      <c r="AA16" s="19"/>
      <c r="AB16" s="17"/>
      <c r="AC16" s="109"/>
      <c r="AD16" s="121">
        <v>8</v>
      </c>
      <c r="AE16" s="39"/>
      <c r="AF16" s="29"/>
      <c r="AG16" s="39"/>
      <c r="AH16" s="9"/>
      <c r="AI16" s="9"/>
      <c r="AJ16" s="9">
        <v>0.75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20">
        <f t="shared" si="4"/>
        <v>0.75</v>
      </c>
      <c r="AV16" s="120">
        <f t="shared" si="5"/>
        <v>10.5</v>
      </c>
      <c r="AW16" s="113"/>
      <c r="AX16" s="9">
        <v>16</v>
      </c>
      <c r="AY16" s="9">
        <v>21</v>
      </c>
      <c r="AZ16" s="9">
        <v>14</v>
      </c>
      <c r="BA16" s="23">
        <f t="shared" si="2"/>
        <v>108.5</v>
      </c>
      <c r="BB16" s="20">
        <f t="shared" si="6"/>
        <v>10.85</v>
      </c>
      <c r="BC16" s="67">
        <f>BA16/AY16</f>
        <v>5.166666666666667</v>
      </c>
      <c r="BD16" s="82" t="s">
        <v>92</v>
      </c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</row>
    <row r="17" spans="1:213" s="3" customFormat="1" ht="30" x14ac:dyDescent="0.25">
      <c r="A17" s="66" t="s">
        <v>72</v>
      </c>
      <c r="B17" s="40" t="s">
        <v>94</v>
      </c>
      <c r="C17" s="32" t="s">
        <v>129</v>
      </c>
      <c r="D17" s="44">
        <v>10</v>
      </c>
      <c r="E17" s="25" t="s">
        <v>50</v>
      </c>
      <c r="F17" s="9" t="s">
        <v>51</v>
      </c>
      <c r="G17" s="42"/>
      <c r="H17" s="99"/>
      <c r="I17" s="9" t="s">
        <v>38</v>
      </c>
      <c r="J17" s="9"/>
      <c r="K17" s="101"/>
      <c r="L17" s="96">
        <v>10</v>
      </c>
      <c r="M17" s="18"/>
      <c r="N17" s="16">
        <v>20</v>
      </c>
      <c r="O17" s="19">
        <v>5</v>
      </c>
      <c r="P17" s="17">
        <f>N17*O19</f>
        <v>100</v>
      </c>
      <c r="Q17" s="18"/>
      <c r="R17" s="19">
        <v>6</v>
      </c>
      <c r="S17" s="19">
        <v>1</v>
      </c>
      <c r="T17" s="21">
        <v>3.5</v>
      </c>
      <c r="U17" s="17">
        <f t="shared" si="1"/>
        <v>21</v>
      </c>
      <c r="V17" s="18"/>
      <c r="W17" s="19"/>
      <c r="X17" s="17"/>
      <c r="Y17" s="18"/>
      <c r="Z17" s="19"/>
      <c r="AA17" s="19"/>
      <c r="AB17" s="17"/>
      <c r="AC17" s="109"/>
      <c r="AD17" s="121">
        <v>8</v>
      </c>
      <c r="AE17" s="39"/>
      <c r="AF17" s="29"/>
      <c r="AG17" s="39"/>
      <c r="AH17" s="9"/>
      <c r="AI17" s="9"/>
      <c r="AJ17" s="9"/>
      <c r="AK17" s="20">
        <v>0.75</v>
      </c>
      <c r="AL17" s="9"/>
      <c r="AM17" s="9"/>
      <c r="AN17" s="9"/>
      <c r="AO17" s="9"/>
      <c r="AP17" s="9"/>
      <c r="AQ17" s="9"/>
      <c r="AR17" s="9"/>
      <c r="AS17" s="9"/>
      <c r="AT17" s="9"/>
      <c r="AU17" s="20">
        <f t="shared" si="4"/>
        <v>0.75</v>
      </c>
      <c r="AV17" s="120">
        <f t="shared" si="5"/>
        <v>7.5</v>
      </c>
      <c r="AW17" s="113"/>
      <c r="AX17" s="9">
        <v>14</v>
      </c>
      <c r="AY17" s="9">
        <v>8</v>
      </c>
      <c r="AZ17" s="9">
        <v>10</v>
      </c>
      <c r="BA17" s="23">
        <f t="shared" si="2"/>
        <v>146.5</v>
      </c>
      <c r="BB17" s="20">
        <f t="shared" si="6"/>
        <v>14.65</v>
      </c>
      <c r="BC17" s="67">
        <f>BA17/AX17</f>
        <v>10.464285714285714</v>
      </c>
      <c r="BD17" s="82" t="s">
        <v>94</v>
      </c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</row>
    <row r="18" spans="1:213" s="3" customFormat="1" ht="30" x14ac:dyDescent="0.25">
      <c r="A18" s="68" t="s">
        <v>72</v>
      </c>
      <c r="B18" s="40" t="s">
        <v>95</v>
      </c>
      <c r="C18" s="32" t="s">
        <v>130</v>
      </c>
      <c r="D18" s="45">
        <v>10</v>
      </c>
      <c r="E18" s="28" t="s">
        <v>50</v>
      </c>
      <c r="F18" s="28" t="s">
        <v>51</v>
      </c>
      <c r="G18" s="92"/>
      <c r="H18" s="102"/>
      <c r="I18" s="28"/>
      <c r="J18" s="28" t="s">
        <v>38</v>
      </c>
      <c r="K18" s="103"/>
      <c r="L18" s="96">
        <v>10</v>
      </c>
      <c r="M18" s="18"/>
      <c r="N18" s="16">
        <v>2</v>
      </c>
      <c r="O18" s="16">
        <v>5</v>
      </c>
      <c r="P18" s="17">
        <f>N18*O18</f>
        <v>10</v>
      </c>
      <c r="Q18" s="18"/>
      <c r="R18" s="16">
        <v>22</v>
      </c>
      <c r="S18" s="16">
        <v>1</v>
      </c>
      <c r="T18" s="26">
        <v>3.5</v>
      </c>
      <c r="U18" s="17">
        <f t="shared" si="1"/>
        <v>77</v>
      </c>
      <c r="V18" s="18"/>
      <c r="W18" s="16"/>
      <c r="X18" s="17"/>
      <c r="Y18" s="18"/>
      <c r="Z18" s="16"/>
      <c r="AA18" s="16"/>
      <c r="AB18" s="17"/>
      <c r="AC18" s="109"/>
      <c r="AD18" s="121">
        <v>8</v>
      </c>
      <c r="AE18" s="39"/>
      <c r="AF18" s="29"/>
      <c r="AG18" s="39"/>
      <c r="AH18" s="9"/>
      <c r="AI18" s="9"/>
      <c r="AJ18" s="9"/>
      <c r="AK18" s="20">
        <v>0.75</v>
      </c>
      <c r="AL18" s="9"/>
      <c r="AM18" s="9"/>
      <c r="AN18" s="9"/>
      <c r="AO18" s="9"/>
      <c r="AP18" s="9"/>
      <c r="AQ18" s="9"/>
      <c r="AR18" s="9"/>
      <c r="AS18" s="9"/>
      <c r="AT18" s="9"/>
      <c r="AU18" s="20">
        <f t="shared" si="4"/>
        <v>0.75</v>
      </c>
      <c r="AV18" s="120">
        <f t="shared" si="5"/>
        <v>15.75</v>
      </c>
      <c r="AW18" s="113"/>
      <c r="AX18" s="9">
        <v>26</v>
      </c>
      <c r="AY18" s="9">
        <v>6</v>
      </c>
      <c r="AZ18" s="9">
        <v>21</v>
      </c>
      <c r="BA18" s="23">
        <f t="shared" si="2"/>
        <v>120.75</v>
      </c>
      <c r="BB18" s="20">
        <f t="shared" si="6"/>
        <v>12.074999999999999</v>
      </c>
      <c r="BC18" s="67">
        <f>BA18/AX18</f>
        <v>4.6442307692307692</v>
      </c>
      <c r="BD18" s="82" t="s">
        <v>95</v>
      </c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</row>
    <row r="19" spans="1:213" s="3" customFormat="1" ht="45" x14ac:dyDescent="0.25">
      <c r="A19" s="68" t="s">
        <v>72</v>
      </c>
      <c r="B19" s="40" t="s">
        <v>96</v>
      </c>
      <c r="C19" s="32" t="s">
        <v>131</v>
      </c>
      <c r="D19" s="45">
        <v>10</v>
      </c>
      <c r="E19" s="28" t="s">
        <v>50</v>
      </c>
      <c r="F19" s="28" t="s">
        <v>51</v>
      </c>
      <c r="G19" s="92"/>
      <c r="H19" s="102" t="s">
        <v>38</v>
      </c>
      <c r="I19" s="28"/>
      <c r="J19" s="28"/>
      <c r="K19" s="103"/>
      <c r="L19" s="96">
        <v>10</v>
      </c>
      <c r="M19" s="18"/>
      <c r="N19" s="16">
        <v>18</v>
      </c>
      <c r="O19" s="19">
        <v>5</v>
      </c>
      <c r="P19" s="17">
        <f>N19*O19</f>
        <v>90</v>
      </c>
      <c r="Q19" s="18"/>
      <c r="R19" s="16">
        <v>2</v>
      </c>
      <c r="S19" s="16">
        <v>1</v>
      </c>
      <c r="T19" s="26">
        <v>3.5</v>
      </c>
      <c r="U19" s="17">
        <f t="shared" si="1"/>
        <v>7</v>
      </c>
      <c r="V19" s="18"/>
      <c r="W19" s="16"/>
      <c r="X19" s="17"/>
      <c r="Y19" s="18"/>
      <c r="Z19" s="16"/>
      <c r="AA19" s="16"/>
      <c r="AB19" s="17"/>
      <c r="AC19" s="109"/>
      <c r="AD19" s="121">
        <v>8</v>
      </c>
      <c r="AE19" s="39"/>
      <c r="AF19" s="29"/>
      <c r="AG19" s="39"/>
      <c r="AH19" s="9"/>
      <c r="AI19" s="9"/>
      <c r="AJ19" s="9"/>
      <c r="AK19" s="20">
        <v>0.75</v>
      </c>
      <c r="AL19" s="9"/>
      <c r="AM19" s="9"/>
      <c r="AN19" s="9"/>
      <c r="AO19" s="9"/>
      <c r="AP19" s="9"/>
      <c r="AQ19" s="9"/>
      <c r="AR19" s="9"/>
      <c r="AS19" s="9"/>
      <c r="AT19" s="9"/>
      <c r="AU19" s="20">
        <f t="shared" si="4"/>
        <v>0.75</v>
      </c>
      <c r="AV19" s="120">
        <f t="shared" si="5"/>
        <v>9</v>
      </c>
      <c r="AW19" s="113"/>
      <c r="AX19" s="9">
        <v>12</v>
      </c>
      <c r="AY19" s="9">
        <v>15</v>
      </c>
      <c r="AZ19" s="9">
        <v>12</v>
      </c>
      <c r="BA19" s="23">
        <f t="shared" si="2"/>
        <v>124</v>
      </c>
      <c r="BB19" s="20">
        <f t="shared" si="6"/>
        <v>12.4</v>
      </c>
      <c r="BC19" s="67">
        <f>BA19/AY19</f>
        <v>8.2666666666666675</v>
      </c>
      <c r="BD19" s="82" t="s">
        <v>96</v>
      </c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</row>
    <row r="20" spans="1:213" s="3" customFormat="1" ht="30" x14ac:dyDescent="0.25">
      <c r="A20" s="66" t="s">
        <v>72</v>
      </c>
      <c r="B20" s="40" t="s">
        <v>97</v>
      </c>
      <c r="C20" s="32" t="s">
        <v>132</v>
      </c>
      <c r="D20" s="44">
        <v>10</v>
      </c>
      <c r="E20" s="25" t="s">
        <v>41</v>
      </c>
      <c r="F20" s="9" t="s">
        <v>139</v>
      </c>
      <c r="G20" s="42"/>
      <c r="H20" s="99"/>
      <c r="I20" s="9"/>
      <c r="J20" s="9" t="s">
        <v>38</v>
      </c>
      <c r="K20" s="101" t="s">
        <v>38</v>
      </c>
      <c r="L20" s="96">
        <v>20</v>
      </c>
      <c r="M20" s="18"/>
      <c r="N20" s="16">
        <v>22</v>
      </c>
      <c r="O20" s="19">
        <v>5</v>
      </c>
      <c r="P20" s="17">
        <f>N20*O20</f>
        <v>110</v>
      </c>
      <c r="Q20" s="18"/>
      <c r="R20" s="19">
        <v>22</v>
      </c>
      <c r="S20" s="19">
        <v>1</v>
      </c>
      <c r="T20" s="21">
        <v>3.5</v>
      </c>
      <c r="U20" s="17">
        <f t="shared" si="1"/>
        <v>77</v>
      </c>
      <c r="V20" s="18"/>
      <c r="W20" s="19"/>
      <c r="X20" s="17"/>
      <c r="Y20" s="18"/>
      <c r="Z20" s="19"/>
      <c r="AA20" s="19"/>
      <c r="AB20" s="17"/>
      <c r="AC20" s="109"/>
      <c r="AD20" s="121">
        <v>12</v>
      </c>
      <c r="AE20" s="39"/>
      <c r="AF20" s="29"/>
      <c r="AG20" s="3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56">
        <v>0.75</v>
      </c>
      <c r="AS20" s="56">
        <v>1</v>
      </c>
      <c r="AT20" s="9"/>
      <c r="AU20" s="20">
        <f t="shared" si="4"/>
        <v>1.75</v>
      </c>
      <c r="AV20" s="120">
        <f t="shared" si="5"/>
        <v>17.5</v>
      </c>
      <c r="AW20" s="113"/>
      <c r="AX20" s="9">
        <v>11</v>
      </c>
      <c r="AY20" s="9">
        <v>15</v>
      </c>
      <c r="AZ20" s="9">
        <v>10</v>
      </c>
      <c r="BA20" s="23">
        <f t="shared" si="2"/>
        <v>236.5</v>
      </c>
      <c r="BB20" s="20">
        <f t="shared" si="6"/>
        <v>23.65</v>
      </c>
      <c r="BC20" s="67">
        <f>BA20/AY20</f>
        <v>15.766666666666667</v>
      </c>
      <c r="BD20" s="82" t="s">
        <v>97</v>
      </c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</row>
    <row r="21" spans="1:213" s="53" customFormat="1" ht="29.25" customHeight="1" x14ac:dyDescent="0.25">
      <c r="A21" s="69"/>
      <c r="B21" s="196"/>
      <c r="C21" s="49"/>
      <c r="D21" s="50"/>
      <c r="E21" s="49"/>
      <c r="F21" s="49"/>
      <c r="G21" s="48"/>
      <c r="H21" s="104"/>
      <c r="I21" s="49"/>
      <c r="J21" s="49"/>
      <c r="K21" s="70"/>
      <c r="L21" s="157"/>
      <c r="M21" s="158"/>
      <c r="N21" s="158"/>
      <c r="O21" s="158"/>
      <c r="P21" s="158"/>
      <c r="Q21" s="158"/>
      <c r="R21" s="158"/>
      <c r="S21" s="158"/>
      <c r="T21" s="154"/>
      <c r="U21" s="158"/>
      <c r="V21" s="158"/>
      <c r="W21" s="158"/>
      <c r="X21" s="158"/>
      <c r="Y21" s="158"/>
      <c r="Z21" s="158"/>
      <c r="AA21" s="158"/>
      <c r="AB21" s="158"/>
      <c r="AC21" s="48"/>
      <c r="AD21" s="104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51"/>
      <c r="AR21" s="51"/>
      <c r="AS21" s="51"/>
      <c r="AT21" s="51"/>
      <c r="AU21" s="51"/>
      <c r="AV21" s="72"/>
      <c r="AW21" s="114"/>
      <c r="AX21" s="52"/>
      <c r="AY21" s="52"/>
      <c r="AZ21" s="52" t="s">
        <v>205</v>
      </c>
      <c r="BA21" s="49">
        <f>SUM(BA4:BA20)</f>
        <v>2741.5</v>
      </c>
      <c r="BB21" s="49"/>
      <c r="BC21" s="70"/>
      <c r="BD21" s="83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</row>
    <row r="22" spans="1:213" ht="25.5" customHeight="1" x14ac:dyDescent="0.25">
      <c r="A22" s="68" t="s">
        <v>43</v>
      </c>
      <c r="B22" s="32" t="s">
        <v>44</v>
      </c>
      <c r="C22" s="9" t="s">
        <v>39</v>
      </c>
      <c r="D22" s="9">
        <v>10</v>
      </c>
      <c r="E22" s="25" t="s">
        <v>39</v>
      </c>
      <c r="F22" s="9" t="s">
        <v>45</v>
      </c>
      <c r="G22" s="42" t="s">
        <v>46</v>
      </c>
      <c r="H22" s="99" t="s">
        <v>37</v>
      </c>
      <c r="I22" s="9" t="s">
        <v>37</v>
      </c>
      <c r="J22" s="9" t="s">
        <v>37</v>
      </c>
      <c r="K22" s="101" t="s">
        <v>37</v>
      </c>
      <c r="L22" s="96">
        <v>20</v>
      </c>
      <c r="M22" s="18"/>
      <c r="N22" s="16">
        <v>2</v>
      </c>
      <c r="O22" s="19">
        <v>5</v>
      </c>
      <c r="P22" s="17">
        <f t="shared" ref="P22:P34" si="7">N22*O22</f>
        <v>10</v>
      </c>
      <c r="Q22" s="18"/>
      <c r="R22" s="19">
        <v>36</v>
      </c>
      <c r="S22" s="19">
        <v>2</v>
      </c>
      <c r="T22" s="26">
        <v>5</v>
      </c>
      <c r="U22" s="17">
        <f t="shared" ref="U22:U34" si="8">R22*S22*T22</f>
        <v>360</v>
      </c>
      <c r="V22" s="18"/>
      <c r="W22" s="19"/>
      <c r="X22" s="17"/>
      <c r="Y22" s="18"/>
      <c r="Z22" s="16"/>
      <c r="AA22" s="16"/>
      <c r="AB22" s="17"/>
      <c r="AC22" s="110"/>
      <c r="AD22" s="119">
        <v>8</v>
      </c>
      <c r="AE22" s="24"/>
      <c r="AF22" s="23"/>
      <c r="AG22" s="24"/>
      <c r="AH22" s="21"/>
      <c r="AI22" s="21"/>
      <c r="AJ22" s="21"/>
      <c r="AK22" s="30">
        <v>0.75</v>
      </c>
      <c r="AL22" s="21"/>
      <c r="AM22" s="21"/>
      <c r="AN22" s="21"/>
      <c r="AO22" s="21"/>
      <c r="AP22" s="21"/>
      <c r="AQ22" s="10"/>
      <c r="AR22" s="10"/>
      <c r="AS22" s="10"/>
      <c r="AT22" s="10"/>
      <c r="AU22" s="20">
        <f t="shared" si="4"/>
        <v>0.75</v>
      </c>
      <c r="AV22" s="120">
        <f t="shared" si="5"/>
        <v>54.75</v>
      </c>
      <c r="AW22" s="115"/>
      <c r="AX22" s="22">
        <v>76</v>
      </c>
      <c r="AY22" s="22">
        <v>78</v>
      </c>
      <c r="AZ22" s="22">
        <v>73</v>
      </c>
      <c r="BA22" s="23">
        <f t="shared" ref="BA22:BA34" si="9">L22+P22+U22+X22+AB22+AD22+AF22+AV22</f>
        <v>452.75</v>
      </c>
      <c r="BB22" s="20">
        <f t="shared" ref="BB22:BB34" si="10">BA22/D22</f>
        <v>45.274999999999999</v>
      </c>
      <c r="BC22" s="67">
        <f>BA22/AY22</f>
        <v>5.8044871794871797</v>
      </c>
      <c r="BD22" s="84" t="s">
        <v>44</v>
      </c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</row>
    <row r="23" spans="1:213" ht="26.25" customHeight="1" x14ac:dyDescent="0.25">
      <c r="A23" s="66" t="s">
        <v>43</v>
      </c>
      <c r="B23" s="31" t="s">
        <v>47</v>
      </c>
      <c r="C23" s="9" t="s">
        <v>123</v>
      </c>
      <c r="D23" s="9">
        <v>10</v>
      </c>
      <c r="E23" s="25" t="s">
        <v>39</v>
      </c>
      <c r="F23" s="9" t="s">
        <v>35</v>
      </c>
      <c r="G23" s="42" t="s">
        <v>36</v>
      </c>
      <c r="H23" s="99" t="s">
        <v>38</v>
      </c>
      <c r="I23" s="9" t="s">
        <v>38</v>
      </c>
      <c r="J23" s="9"/>
      <c r="K23" s="101"/>
      <c r="L23" s="96">
        <v>20</v>
      </c>
      <c r="M23" s="18"/>
      <c r="N23" s="16">
        <v>10</v>
      </c>
      <c r="O23" s="19">
        <v>5</v>
      </c>
      <c r="P23" s="17">
        <f t="shared" si="7"/>
        <v>50</v>
      </c>
      <c r="Q23" s="18"/>
      <c r="R23" s="19">
        <v>14</v>
      </c>
      <c r="S23" s="79">
        <v>3</v>
      </c>
      <c r="T23" s="21">
        <v>3.5</v>
      </c>
      <c r="U23" s="17">
        <f t="shared" si="8"/>
        <v>147</v>
      </c>
      <c r="V23" s="18"/>
      <c r="W23" s="19"/>
      <c r="X23" s="17"/>
      <c r="Y23" s="18"/>
      <c r="Z23" s="19"/>
      <c r="AA23" s="19"/>
      <c r="AB23" s="17"/>
      <c r="AC23" s="110"/>
      <c r="AD23" s="119">
        <v>8</v>
      </c>
      <c r="AE23" s="24"/>
      <c r="AF23" s="23"/>
      <c r="AG23" s="24"/>
      <c r="AH23" s="21"/>
      <c r="AI23" s="21"/>
      <c r="AJ23" s="21"/>
      <c r="AK23" s="21"/>
      <c r="AL23" s="21"/>
      <c r="AM23" s="21"/>
      <c r="AN23" s="21"/>
      <c r="AO23" s="21"/>
      <c r="AP23" s="21">
        <v>0.75</v>
      </c>
      <c r="AQ23" s="10"/>
      <c r="AR23" s="10"/>
      <c r="AS23" s="10"/>
      <c r="AT23" s="10"/>
      <c r="AU23" s="20">
        <f t="shared" si="4"/>
        <v>0.75</v>
      </c>
      <c r="AV23" s="120">
        <f t="shared" si="5"/>
        <v>41.25</v>
      </c>
      <c r="AW23" s="115"/>
      <c r="AX23" s="22">
        <v>62</v>
      </c>
      <c r="AY23" s="22">
        <v>35</v>
      </c>
      <c r="AZ23" s="22">
        <v>55</v>
      </c>
      <c r="BA23" s="23">
        <f t="shared" si="9"/>
        <v>266.25</v>
      </c>
      <c r="BB23" s="20">
        <f t="shared" si="10"/>
        <v>26.625</v>
      </c>
      <c r="BC23" s="67">
        <f t="shared" ref="BC23:BC30" si="11">BA23/AX23</f>
        <v>4.294354838709677</v>
      </c>
      <c r="BD23" s="85" t="s">
        <v>47</v>
      </c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</row>
    <row r="24" spans="1:213" ht="25.5" customHeight="1" x14ac:dyDescent="0.25">
      <c r="A24" s="66" t="s">
        <v>43</v>
      </c>
      <c r="B24" s="31" t="s">
        <v>48</v>
      </c>
      <c r="C24" s="56" t="s">
        <v>42</v>
      </c>
      <c r="D24" s="9">
        <v>10</v>
      </c>
      <c r="E24" s="25" t="s">
        <v>41</v>
      </c>
      <c r="F24" s="9" t="s">
        <v>35</v>
      </c>
      <c r="G24" s="42" t="s">
        <v>36</v>
      </c>
      <c r="H24" s="99"/>
      <c r="I24" s="9"/>
      <c r="J24" s="9" t="s">
        <v>38</v>
      </c>
      <c r="K24" s="101" t="s">
        <v>38</v>
      </c>
      <c r="L24" s="96">
        <v>20</v>
      </c>
      <c r="M24" s="18"/>
      <c r="N24" s="79">
        <v>22</v>
      </c>
      <c r="O24" s="19">
        <v>5</v>
      </c>
      <c r="P24" s="17">
        <f t="shared" si="7"/>
        <v>110</v>
      </c>
      <c r="Q24" s="18"/>
      <c r="R24" s="19">
        <v>18</v>
      </c>
      <c r="S24" s="79">
        <v>3</v>
      </c>
      <c r="T24" s="21">
        <v>3.5</v>
      </c>
      <c r="U24" s="17">
        <f t="shared" si="8"/>
        <v>189</v>
      </c>
      <c r="V24" s="18"/>
      <c r="W24" s="19"/>
      <c r="X24" s="17"/>
      <c r="Y24" s="18"/>
      <c r="Z24" s="19"/>
      <c r="AA24" s="19"/>
      <c r="AB24" s="17"/>
      <c r="AC24" s="110"/>
      <c r="AD24" s="119">
        <v>12</v>
      </c>
      <c r="AE24" s="24"/>
      <c r="AF24" s="23"/>
      <c r="AG24" s="24"/>
      <c r="AH24" s="21"/>
      <c r="AI24" s="58">
        <v>0.75</v>
      </c>
      <c r="AJ24" s="57"/>
      <c r="AK24" s="57"/>
      <c r="AL24" s="57"/>
      <c r="AM24" s="57"/>
      <c r="AN24" s="57"/>
      <c r="AO24" s="57"/>
      <c r="AP24" s="57"/>
      <c r="AQ24" s="59">
        <v>0.75</v>
      </c>
      <c r="AR24" s="10"/>
      <c r="AS24" s="10"/>
      <c r="AT24" s="10"/>
      <c r="AU24" s="20">
        <f t="shared" si="4"/>
        <v>1.5</v>
      </c>
      <c r="AV24" s="120">
        <f t="shared" si="5"/>
        <v>76.5</v>
      </c>
      <c r="AW24" s="115"/>
      <c r="AX24" s="22">
        <v>57</v>
      </c>
      <c r="AY24" s="22">
        <v>49</v>
      </c>
      <c r="AZ24" s="22">
        <v>51</v>
      </c>
      <c r="BA24" s="23">
        <f t="shared" si="9"/>
        <v>407.5</v>
      </c>
      <c r="BB24" s="20">
        <f t="shared" si="10"/>
        <v>40.75</v>
      </c>
      <c r="BC24" s="67">
        <f t="shared" si="11"/>
        <v>7.1491228070175437</v>
      </c>
      <c r="BD24" s="85" t="s">
        <v>48</v>
      </c>
    </row>
    <row r="25" spans="1:213" ht="30" x14ac:dyDescent="0.25">
      <c r="A25" s="71" t="s">
        <v>43</v>
      </c>
      <c r="B25" s="27" t="s">
        <v>49</v>
      </c>
      <c r="C25" s="27" t="s">
        <v>124</v>
      </c>
      <c r="D25" s="25">
        <v>10</v>
      </c>
      <c r="E25" s="25" t="s">
        <v>50</v>
      </c>
      <c r="F25" s="25" t="s">
        <v>51</v>
      </c>
      <c r="G25" s="41" t="s">
        <v>36</v>
      </c>
      <c r="H25" s="105" t="s">
        <v>38</v>
      </c>
      <c r="I25" s="25" t="s">
        <v>38</v>
      </c>
      <c r="J25" s="9"/>
      <c r="K25" s="101"/>
      <c r="L25" s="96">
        <v>10</v>
      </c>
      <c r="M25" s="18"/>
      <c r="N25" s="16">
        <v>24</v>
      </c>
      <c r="O25" s="16">
        <v>5</v>
      </c>
      <c r="P25" s="17">
        <f t="shared" si="7"/>
        <v>120</v>
      </c>
      <c r="Q25" s="18"/>
      <c r="R25" s="16">
        <v>24</v>
      </c>
      <c r="S25" s="79">
        <v>3</v>
      </c>
      <c r="T25" s="26">
        <v>3.5</v>
      </c>
      <c r="U25" s="17">
        <f t="shared" si="8"/>
        <v>252</v>
      </c>
      <c r="V25" s="18"/>
      <c r="W25" s="19"/>
      <c r="X25" s="17"/>
      <c r="Y25" s="18"/>
      <c r="Z25" s="19"/>
      <c r="AA25" s="19"/>
      <c r="AB25" s="17"/>
      <c r="AC25" s="109"/>
      <c r="AD25" s="119">
        <v>12</v>
      </c>
      <c r="AE25" s="39"/>
      <c r="AF25" s="29"/>
      <c r="AG25" s="39"/>
      <c r="AH25" s="9"/>
      <c r="AI25" s="37">
        <v>0.75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20">
        <f t="shared" si="4"/>
        <v>0.75</v>
      </c>
      <c r="AV25" s="120">
        <f t="shared" si="5"/>
        <v>28.5</v>
      </c>
      <c r="AW25" s="113"/>
      <c r="AX25" s="78">
        <v>38</v>
      </c>
      <c r="AY25" s="22">
        <v>38</v>
      </c>
      <c r="AZ25" s="22">
        <v>38</v>
      </c>
      <c r="BA25" s="23">
        <f t="shared" si="9"/>
        <v>422.5</v>
      </c>
      <c r="BB25" s="20">
        <f t="shared" si="10"/>
        <v>42.25</v>
      </c>
      <c r="BC25" s="67">
        <f t="shared" si="11"/>
        <v>11.118421052631579</v>
      </c>
      <c r="BD25" s="86" t="s">
        <v>49</v>
      </c>
    </row>
    <row r="26" spans="1:213" ht="30" x14ac:dyDescent="0.25">
      <c r="A26" s="66" t="s">
        <v>43</v>
      </c>
      <c r="B26" s="27" t="s">
        <v>52</v>
      </c>
      <c r="C26" s="6" t="s">
        <v>53</v>
      </c>
      <c r="D26" s="25">
        <v>10</v>
      </c>
      <c r="E26" s="25" t="s">
        <v>50</v>
      </c>
      <c r="F26" s="25" t="s">
        <v>54</v>
      </c>
      <c r="G26" s="41" t="s">
        <v>40</v>
      </c>
      <c r="H26" s="99"/>
      <c r="I26" s="9"/>
      <c r="J26" s="25" t="s">
        <v>38</v>
      </c>
      <c r="K26" s="100" t="s">
        <v>38</v>
      </c>
      <c r="L26" s="96">
        <v>10</v>
      </c>
      <c r="M26" s="18"/>
      <c r="N26" s="79">
        <v>28</v>
      </c>
      <c r="O26" s="19">
        <v>5</v>
      </c>
      <c r="P26" s="17">
        <f t="shared" si="7"/>
        <v>140</v>
      </c>
      <c r="Q26" s="18"/>
      <c r="R26" s="79">
        <v>20</v>
      </c>
      <c r="S26" s="79">
        <v>3</v>
      </c>
      <c r="T26" s="30">
        <v>3.5</v>
      </c>
      <c r="U26" s="17">
        <f t="shared" si="8"/>
        <v>210</v>
      </c>
      <c r="V26" s="18"/>
      <c r="W26" s="19"/>
      <c r="X26" s="17"/>
      <c r="Y26" s="18"/>
      <c r="Z26" s="19"/>
      <c r="AA26" s="19"/>
      <c r="AB26" s="17"/>
      <c r="AC26" s="109"/>
      <c r="AD26" s="119">
        <v>8</v>
      </c>
      <c r="AE26" s="24"/>
      <c r="AF26" s="23"/>
      <c r="AG26" s="24"/>
      <c r="AH26" s="9"/>
      <c r="AI26" s="58">
        <v>0.75</v>
      </c>
      <c r="AJ26" s="56"/>
      <c r="AK26" s="56"/>
      <c r="AL26" s="56"/>
      <c r="AM26" s="56"/>
      <c r="AN26" s="56"/>
      <c r="AO26" s="56"/>
      <c r="AP26" s="56"/>
      <c r="AQ26" s="56">
        <v>0.75</v>
      </c>
      <c r="AR26" s="9"/>
      <c r="AS26" s="9"/>
      <c r="AT26" s="9"/>
      <c r="AU26" s="20">
        <f t="shared" si="4"/>
        <v>1.5</v>
      </c>
      <c r="AV26" s="120">
        <f t="shared" si="5"/>
        <v>81</v>
      </c>
      <c r="AW26" s="113"/>
      <c r="AX26" s="78">
        <v>57</v>
      </c>
      <c r="AY26" s="22">
        <v>39</v>
      </c>
      <c r="AZ26" s="22">
        <v>54</v>
      </c>
      <c r="BA26" s="23">
        <f t="shared" si="9"/>
        <v>449</v>
      </c>
      <c r="BB26" s="20">
        <f t="shared" si="10"/>
        <v>44.9</v>
      </c>
      <c r="BC26" s="67">
        <f t="shared" si="11"/>
        <v>7.8771929824561404</v>
      </c>
      <c r="BD26" s="86" t="s">
        <v>52</v>
      </c>
    </row>
    <row r="27" spans="1:213" ht="30" x14ac:dyDescent="0.25">
      <c r="A27" s="66" t="s">
        <v>43</v>
      </c>
      <c r="B27" s="27" t="s">
        <v>55</v>
      </c>
      <c r="C27" s="6" t="s">
        <v>125</v>
      </c>
      <c r="D27" s="25">
        <v>10</v>
      </c>
      <c r="E27" s="25" t="s">
        <v>50</v>
      </c>
      <c r="F27" s="25" t="s">
        <v>51</v>
      </c>
      <c r="G27" s="41" t="s">
        <v>40</v>
      </c>
      <c r="H27" s="99"/>
      <c r="I27" s="9"/>
      <c r="J27" s="25" t="s">
        <v>38</v>
      </c>
      <c r="K27" s="100" t="s">
        <v>38</v>
      </c>
      <c r="L27" s="96">
        <v>10</v>
      </c>
      <c r="M27" s="18"/>
      <c r="N27" s="16">
        <v>22</v>
      </c>
      <c r="O27" s="19">
        <v>5</v>
      </c>
      <c r="P27" s="17">
        <f t="shared" si="7"/>
        <v>110</v>
      </c>
      <c r="Q27" s="18"/>
      <c r="R27" s="19">
        <v>14</v>
      </c>
      <c r="S27" s="79">
        <v>3</v>
      </c>
      <c r="T27" s="30">
        <v>3.5</v>
      </c>
      <c r="U27" s="17">
        <f t="shared" si="8"/>
        <v>147</v>
      </c>
      <c r="V27" s="18"/>
      <c r="W27" s="19"/>
      <c r="X27" s="17"/>
      <c r="Y27" s="18"/>
      <c r="Z27" s="19"/>
      <c r="AA27" s="19"/>
      <c r="AB27" s="17"/>
      <c r="AC27" s="109"/>
      <c r="AD27" s="119">
        <v>8</v>
      </c>
      <c r="AE27" s="24"/>
      <c r="AF27" s="23"/>
      <c r="AG27" s="24"/>
      <c r="AH27" s="9"/>
      <c r="AI27" s="58">
        <v>0.75</v>
      </c>
      <c r="AJ27" s="56"/>
      <c r="AK27" s="56"/>
      <c r="AL27" s="56"/>
      <c r="AM27" s="56"/>
      <c r="AN27" s="56"/>
      <c r="AO27" s="56"/>
      <c r="AP27" s="56">
        <v>0.75</v>
      </c>
      <c r="AQ27" s="9"/>
      <c r="AR27" s="9"/>
      <c r="AS27" s="9"/>
      <c r="AT27" s="9"/>
      <c r="AU27" s="20">
        <f t="shared" si="4"/>
        <v>1.5</v>
      </c>
      <c r="AV27" s="120">
        <f t="shared" si="5"/>
        <v>78</v>
      </c>
      <c r="AW27" s="113"/>
      <c r="AX27" s="78">
        <v>57</v>
      </c>
      <c r="AY27" s="22">
        <v>31</v>
      </c>
      <c r="AZ27" s="22">
        <v>52</v>
      </c>
      <c r="BA27" s="23">
        <f t="shared" si="9"/>
        <v>353</v>
      </c>
      <c r="BB27" s="20">
        <f t="shared" si="10"/>
        <v>35.299999999999997</v>
      </c>
      <c r="BC27" s="67">
        <f t="shared" si="11"/>
        <v>6.192982456140351</v>
      </c>
      <c r="BD27" s="86" t="s">
        <v>55</v>
      </c>
    </row>
    <row r="28" spans="1:213" ht="30" x14ac:dyDescent="0.25">
      <c r="A28" s="66" t="s">
        <v>43</v>
      </c>
      <c r="B28" s="27" t="s">
        <v>56</v>
      </c>
      <c r="C28" s="6" t="s">
        <v>57</v>
      </c>
      <c r="D28" s="25">
        <v>10</v>
      </c>
      <c r="E28" s="25" t="s">
        <v>50</v>
      </c>
      <c r="F28" s="25" t="s">
        <v>51</v>
      </c>
      <c r="G28" s="41" t="s">
        <v>40</v>
      </c>
      <c r="H28" s="99"/>
      <c r="I28" s="9"/>
      <c r="J28" s="25" t="s">
        <v>38</v>
      </c>
      <c r="K28" s="100" t="s">
        <v>38</v>
      </c>
      <c r="L28" s="96">
        <v>10</v>
      </c>
      <c r="M28" s="18"/>
      <c r="N28" s="16">
        <v>22</v>
      </c>
      <c r="O28" s="19">
        <v>5</v>
      </c>
      <c r="P28" s="17">
        <f t="shared" si="7"/>
        <v>110</v>
      </c>
      <c r="Q28" s="18"/>
      <c r="R28" s="19">
        <v>16</v>
      </c>
      <c r="S28" s="79">
        <v>5</v>
      </c>
      <c r="T28" s="21">
        <v>3.5</v>
      </c>
      <c r="U28" s="79">
        <f t="shared" si="8"/>
        <v>280</v>
      </c>
      <c r="V28" s="18"/>
      <c r="W28" s="19"/>
      <c r="X28" s="17"/>
      <c r="Y28" s="18"/>
      <c r="Z28" s="19"/>
      <c r="AA28" s="19"/>
      <c r="AB28" s="17"/>
      <c r="AC28" s="109"/>
      <c r="AD28" s="119">
        <v>8</v>
      </c>
      <c r="AE28" s="24"/>
      <c r="AF28" s="23"/>
      <c r="AG28" s="24"/>
      <c r="AH28" s="9"/>
      <c r="AI28" s="9"/>
      <c r="AJ28" s="9"/>
      <c r="AK28" s="9"/>
      <c r="AL28" s="9">
        <v>0.75</v>
      </c>
      <c r="AM28" s="9"/>
      <c r="AN28" s="9"/>
      <c r="AO28" s="9"/>
      <c r="AP28" s="9"/>
      <c r="AQ28" s="9"/>
      <c r="AR28" s="9"/>
      <c r="AS28" s="9"/>
      <c r="AT28" s="9"/>
      <c r="AU28" s="20">
        <f t="shared" si="4"/>
        <v>0.75</v>
      </c>
      <c r="AV28" s="120">
        <f t="shared" si="5"/>
        <v>68.25</v>
      </c>
      <c r="AW28" s="113"/>
      <c r="AX28" s="78">
        <v>102</v>
      </c>
      <c r="AY28" s="22">
        <v>81</v>
      </c>
      <c r="AZ28" s="22">
        <v>91</v>
      </c>
      <c r="BA28" s="23">
        <f t="shared" si="9"/>
        <v>476.25</v>
      </c>
      <c r="BB28" s="20">
        <f t="shared" si="10"/>
        <v>47.625</v>
      </c>
      <c r="BC28" s="67">
        <f t="shared" si="11"/>
        <v>4.6691176470588234</v>
      </c>
      <c r="BD28" s="86" t="s">
        <v>56</v>
      </c>
    </row>
    <row r="29" spans="1:213" ht="30" x14ac:dyDescent="0.25">
      <c r="A29" s="66" t="s">
        <v>43</v>
      </c>
      <c r="B29" s="27" t="s">
        <v>58</v>
      </c>
      <c r="C29" s="31" t="s">
        <v>59</v>
      </c>
      <c r="D29" s="25">
        <v>10</v>
      </c>
      <c r="E29" s="25" t="s">
        <v>50</v>
      </c>
      <c r="F29" s="25" t="s">
        <v>51</v>
      </c>
      <c r="G29" s="41" t="s">
        <v>40</v>
      </c>
      <c r="H29" s="99" t="s">
        <v>38</v>
      </c>
      <c r="I29" s="9" t="s">
        <v>38</v>
      </c>
      <c r="J29" s="9"/>
      <c r="K29" s="101"/>
      <c r="L29" s="96">
        <v>10</v>
      </c>
      <c r="M29" s="18"/>
      <c r="N29" s="16">
        <v>20</v>
      </c>
      <c r="O29" s="19">
        <v>5</v>
      </c>
      <c r="P29" s="17">
        <f t="shared" si="7"/>
        <v>100</v>
      </c>
      <c r="Q29" s="18"/>
      <c r="R29" s="19">
        <v>12</v>
      </c>
      <c r="S29" s="79">
        <v>3</v>
      </c>
      <c r="T29" s="30">
        <v>3.5</v>
      </c>
      <c r="U29" s="17">
        <f t="shared" si="8"/>
        <v>126</v>
      </c>
      <c r="V29" s="18"/>
      <c r="W29" s="19"/>
      <c r="X29" s="17"/>
      <c r="Y29" s="18"/>
      <c r="Z29" s="19" t="s">
        <v>60</v>
      </c>
      <c r="AA29" s="19">
        <v>3</v>
      </c>
      <c r="AB29" s="17">
        <f>AA29</f>
        <v>3</v>
      </c>
      <c r="AC29" s="109"/>
      <c r="AD29" s="119">
        <v>8</v>
      </c>
      <c r="AE29" s="24"/>
      <c r="AF29" s="23"/>
      <c r="AG29" s="24"/>
      <c r="AH29" s="9"/>
      <c r="AI29" s="58">
        <v>0.75</v>
      </c>
      <c r="AJ29" s="56"/>
      <c r="AK29" s="56"/>
      <c r="AL29" s="56"/>
      <c r="AM29" s="56"/>
      <c r="AN29" s="56"/>
      <c r="AO29" s="56"/>
      <c r="AP29" s="56">
        <v>0.75</v>
      </c>
      <c r="AQ29" s="9"/>
      <c r="AR29" s="9"/>
      <c r="AS29" s="9"/>
      <c r="AT29" s="9"/>
      <c r="AU29" s="20">
        <f t="shared" si="4"/>
        <v>1.5</v>
      </c>
      <c r="AV29" s="120">
        <f t="shared" si="5"/>
        <v>70.5</v>
      </c>
      <c r="AW29" s="113"/>
      <c r="AX29" s="78">
        <v>56</v>
      </c>
      <c r="AY29" s="22">
        <v>43</v>
      </c>
      <c r="AZ29" s="22">
        <v>47</v>
      </c>
      <c r="BA29" s="23">
        <f t="shared" si="9"/>
        <v>317.5</v>
      </c>
      <c r="BB29" s="20">
        <f t="shared" si="10"/>
        <v>31.75</v>
      </c>
      <c r="BC29" s="67">
        <f t="shared" si="11"/>
        <v>5.6696428571428568</v>
      </c>
      <c r="BD29" s="86" t="s">
        <v>58</v>
      </c>
    </row>
    <row r="30" spans="1:213" ht="30" x14ac:dyDescent="0.25">
      <c r="A30" s="66" t="s">
        <v>43</v>
      </c>
      <c r="B30" s="27" t="s">
        <v>61</v>
      </c>
      <c r="C30" s="31" t="s">
        <v>62</v>
      </c>
      <c r="D30" s="25">
        <v>10</v>
      </c>
      <c r="E30" s="25" t="s">
        <v>50</v>
      </c>
      <c r="F30" s="25" t="s">
        <v>51</v>
      </c>
      <c r="G30" s="41" t="s">
        <v>40</v>
      </c>
      <c r="H30" s="99" t="s">
        <v>38</v>
      </c>
      <c r="I30" s="9" t="s">
        <v>38</v>
      </c>
      <c r="J30" s="9"/>
      <c r="K30" s="101"/>
      <c r="L30" s="96">
        <v>10</v>
      </c>
      <c r="M30" s="18"/>
      <c r="N30" s="16">
        <v>22</v>
      </c>
      <c r="O30" s="19">
        <v>5</v>
      </c>
      <c r="P30" s="17">
        <f t="shared" si="7"/>
        <v>110</v>
      </c>
      <c r="Q30" s="18"/>
      <c r="R30" s="19">
        <v>16</v>
      </c>
      <c r="S30" s="79">
        <v>8</v>
      </c>
      <c r="T30" s="21">
        <v>3.5</v>
      </c>
      <c r="U30" s="79">
        <f t="shared" si="8"/>
        <v>448</v>
      </c>
      <c r="V30" s="18"/>
      <c r="W30" s="19"/>
      <c r="X30" s="17"/>
      <c r="Y30" s="18"/>
      <c r="Z30" s="19"/>
      <c r="AA30" s="19"/>
      <c r="AB30" s="17"/>
      <c r="AC30" s="109"/>
      <c r="AD30" s="119">
        <v>8</v>
      </c>
      <c r="AE30" s="24"/>
      <c r="AF30" s="23"/>
      <c r="AG30" s="24"/>
      <c r="AH30" s="9"/>
      <c r="AI30" s="9"/>
      <c r="AJ30" s="9"/>
      <c r="AK30" s="37">
        <v>0.75</v>
      </c>
      <c r="AL30" s="9"/>
      <c r="AM30" s="9"/>
      <c r="AN30" s="9"/>
      <c r="AO30" s="9"/>
      <c r="AP30" s="9"/>
      <c r="AQ30" s="9"/>
      <c r="AR30" s="9"/>
      <c r="AS30" s="9"/>
      <c r="AT30" s="9"/>
      <c r="AU30" s="20">
        <f t="shared" si="4"/>
        <v>0.75</v>
      </c>
      <c r="AV30" s="120">
        <f t="shared" si="5"/>
        <v>94.5</v>
      </c>
      <c r="AW30" s="113"/>
      <c r="AX30" s="78">
        <v>129</v>
      </c>
      <c r="AY30" s="22">
        <v>113</v>
      </c>
      <c r="AZ30" s="22">
        <v>126</v>
      </c>
      <c r="BA30" s="23">
        <f t="shared" si="9"/>
        <v>670.5</v>
      </c>
      <c r="BB30" s="20">
        <f t="shared" si="10"/>
        <v>67.05</v>
      </c>
      <c r="BC30" s="67">
        <f t="shared" si="11"/>
        <v>5.1976744186046515</v>
      </c>
      <c r="BD30" s="86" t="s">
        <v>61</v>
      </c>
    </row>
    <row r="31" spans="1:213" ht="31.5" customHeight="1" x14ac:dyDescent="0.25">
      <c r="A31" s="66" t="s">
        <v>43</v>
      </c>
      <c r="B31" s="27" t="s">
        <v>70</v>
      </c>
      <c r="C31" s="31" t="s">
        <v>71</v>
      </c>
      <c r="D31" s="25">
        <v>10</v>
      </c>
      <c r="E31" s="25" t="s">
        <v>65</v>
      </c>
      <c r="F31" s="9" t="s">
        <v>35</v>
      </c>
      <c r="G31" s="41" t="s">
        <v>36</v>
      </c>
      <c r="H31" s="99"/>
      <c r="I31" s="9"/>
      <c r="J31" s="25" t="s">
        <v>38</v>
      </c>
      <c r="K31" s="100" t="s">
        <v>38</v>
      </c>
      <c r="L31" s="96">
        <v>20</v>
      </c>
      <c r="M31" s="18"/>
      <c r="N31" s="16">
        <v>2</v>
      </c>
      <c r="O31" s="19">
        <v>5</v>
      </c>
      <c r="P31" s="17">
        <f t="shared" si="7"/>
        <v>10</v>
      </c>
      <c r="Q31" s="18"/>
      <c r="R31" s="19">
        <v>10</v>
      </c>
      <c r="S31" s="19">
        <v>1</v>
      </c>
      <c r="T31" s="21">
        <v>3.5</v>
      </c>
      <c r="U31" s="17">
        <f t="shared" si="8"/>
        <v>35</v>
      </c>
      <c r="V31" s="18"/>
      <c r="W31" s="19">
        <v>1.5</v>
      </c>
      <c r="X31" s="17">
        <f>W31*AY31</f>
        <v>60</v>
      </c>
      <c r="Y31" s="18"/>
      <c r="Z31" s="19"/>
      <c r="AA31" s="19"/>
      <c r="AB31" s="17"/>
      <c r="AC31" s="109"/>
      <c r="AD31" s="119">
        <v>8</v>
      </c>
      <c r="AE31" s="39"/>
      <c r="AF31" s="29"/>
      <c r="AG31" s="39"/>
      <c r="AH31" s="9"/>
      <c r="AI31" s="9"/>
      <c r="AJ31" s="9"/>
      <c r="AK31" s="20"/>
      <c r="AL31" s="9"/>
      <c r="AM31" s="9"/>
      <c r="AN31" s="56">
        <v>1.5</v>
      </c>
      <c r="AO31" s="56"/>
      <c r="AP31" s="56"/>
      <c r="AQ31" s="56"/>
      <c r="AR31" s="56"/>
      <c r="AS31" s="56">
        <v>1</v>
      </c>
      <c r="AT31" s="9"/>
      <c r="AU31" s="20">
        <f t="shared" si="4"/>
        <v>2.5</v>
      </c>
      <c r="AV31" s="120">
        <f t="shared" si="5"/>
        <v>67.5</v>
      </c>
      <c r="AW31" s="113"/>
      <c r="AX31" s="78">
        <v>29</v>
      </c>
      <c r="AY31" s="22">
        <v>40</v>
      </c>
      <c r="AZ31" s="22">
        <v>27</v>
      </c>
      <c r="BA31" s="23">
        <f t="shared" si="9"/>
        <v>200.5</v>
      </c>
      <c r="BB31" s="20">
        <f t="shared" si="10"/>
        <v>20.05</v>
      </c>
      <c r="BC31" s="67">
        <f>BA31/AY31</f>
        <v>5.0125000000000002</v>
      </c>
      <c r="BD31" s="86" t="s">
        <v>70</v>
      </c>
    </row>
    <row r="32" spans="1:213" ht="30" x14ac:dyDescent="0.25">
      <c r="A32" s="66" t="s">
        <v>43</v>
      </c>
      <c r="B32" s="27" t="s">
        <v>63</v>
      </c>
      <c r="C32" s="31" t="s">
        <v>64</v>
      </c>
      <c r="D32" s="25">
        <v>10</v>
      </c>
      <c r="E32" s="25" t="s">
        <v>65</v>
      </c>
      <c r="F32" s="25" t="s">
        <v>209</v>
      </c>
      <c r="G32" s="25" t="s">
        <v>209</v>
      </c>
      <c r="H32" s="99"/>
      <c r="I32" s="9"/>
      <c r="J32" s="25" t="s">
        <v>38</v>
      </c>
      <c r="K32" s="100" t="s">
        <v>38</v>
      </c>
      <c r="L32" s="96">
        <v>10</v>
      </c>
      <c r="M32" s="18"/>
      <c r="N32" s="16">
        <v>22</v>
      </c>
      <c r="O32" s="19">
        <v>5</v>
      </c>
      <c r="P32" s="17">
        <f t="shared" si="7"/>
        <v>110</v>
      </c>
      <c r="Q32" s="18"/>
      <c r="R32" s="19">
        <v>12</v>
      </c>
      <c r="S32" s="19">
        <v>1</v>
      </c>
      <c r="T32" s="30">
        <v>3.5</v>
      </c>
      <c r="U32" s="17">
        <f t="shared" si="8"/>
        <v>42</v>
      </c>
      <c r="V32" s="18"/>
      <c r="W32" s="19"/>
      <c r="X32" s="17"/>
      <c r="Y32" s="18"/>
      <c r="Z32" s="19"/>
      <c r="AA32" s="19"/>
      <c r="AB32" s="17"/>
      <c r="AC32" s="109"/>
      <c r="AD32" s="119">
        <v>8</v>
      </c>
      <c r="AE32" s="24"/>
      <c r="AF32" s="23"/>
      <c r="AG32" s="24"/>
      <c r="AH32" s="9"/>
      <c r="AI32" s="9"/>
      <c r="AJ32" s="9"/>
      <c r="AK32" s="20">
        <v>0.75</v>
      </c>
      <c r="AL32" s="9"/>
      <c r="AM32" s="9"/>
      <c r="AN32" s="9"/>
      <c r="AO32" s="9"/>
      <c r="AP32" s="9"/>
      <c r="AQ32" s="9"/>
      <c r="AR32" s="9"/>
      <c r="AS32" s="9"/>
      <c r="AT32" s="9"/>
      <c r="AU32" s="20">
        <f t="shared" si="4"/>
        <v>0.75</v>
      </c>
      <c r="AV32" s="120">
        <f t="shared" si="5"/>
        <v>16.5</v>
      </c>
      <c r="AW32" s="113"/>
      <c r="AX32" s="78">
        <v>27</v>
      </c>
      <c r="AY32" s="22">
        <v>27</v>
      </c>
      <c r="AZ32" s="22">
        <v>22</v>
      </c>
      <c r="BA32" s="23">
        <f t="shared" si="9"/>
        <v>186.5</v>
      </c>
      <c r="BB32" s="20">
        <f t="shared" si="10"/>
        <v>18.649999999999999</v>
      </c>
      <c r="BC32" s="67">
        <f>BA32/AX32</f>
        <v>6.9074074074074074</v>
      </c>
      <c r="BD32" s="86" t="s">
        <v>63</v>
      </c>
    </row>
    <row r="33" spans="1:115" ht="45" x14ac:dyDescent="0.25">
      <c r="A33" s="66" t="s">
        <v>43</v>
      </c>
      <c r="B33" s="27" t="s">
        <v>66</v>
      </c>
      <c r="C33" s="31" t="s">
        <v>67</v>
      </c>
      <c r="D33" s="25">
        <v>10</v>
      </c>
      <c r="E33" s="25" t="s">
        <v>65</v>
      </c>
      <c r="F33" s="25" t="s">
        <v>209</v>
      </c>
      <c r="G33" s="25" t="s">
        <v>209</v>
      </c>
      <c r="H33" s="99"/>
      <c r="I33" s="9"/>
      <c r="J33" s="25" t="s">
        <v>38</v>
      </c>
      <c r="K33" s="100" t="s">
        <v>38</v>
      </c>
      <c r="L33" s="96">
        <v>10</v>
      </c>
      <c r="M33" s="18"/>
      <c r="N33" s="16">
        <v>20</v>
      </c>
      <c r="O33" s="19">
        <v>5</v>
      </c>
      <c r="P33" s="17">
        <f t="shared" si="7"/>
        <v>100</v>
      </c>
      <c r="Q33" s="18"/>
      <c r="R33" s="19">
        <v>12</v>
      </c>
      <c r="S33" s="19">
        <v>1</v>
      </c>
      <c r="T33" s="21">
        <v>3.5</v>
      </c>
      <c r="U33" s="17">
        <f t="shared" si="8"/>
        <v>42</v>
      </c>
      <c r="V33" s="18"/>
      <c r="W33" s="19"/>
      <c r="X33" s="17"/>
      <c r="Y33" s="18"/>
      <c r="Z33" s="19"/>
      <c r="AA33" s="19"/>
      <c r="AB33" s="17"/>
      <c r="AC33" s="109"/>
      <c r="AD33" s="119">
        <v>8</v>
      </c>
      <c r="AE33" s="24"/>
      <c r="AF33" s="23"/>
      <c r="AG33" s="24"/>
      <c r="AH33" s="9"/>
      <c r="AI33" s="9"/>
      <c r="AJ33" s="9"/>
      <c r="AK33" s="20">
        <v>0.75</v>
      </c>
      <c r="AL33" s="9"/>
      <c r="AM33" s="9"/>
      <c r="AN33" s="9"/>
      <c r="AO33" s="9"/>
      <c r="AP33" s="9"/>
      <c r="AQ33" s="9"/>
      <c r="AR33" s="9"/>
      <c r="AS33" s="9"/>
      <c r="AT33" s="9"/>
      <c r="AU33" s="20">
        <f t="shared" si="4"/>
        <v>0.75</v>
      </c>
      <c r="AV33" s="120">
        <f t="shared" si="5"/>
        <v>13.5</v>
      </c>
      <c r="AW33" s="113"/>
      <c r="AX33" s="36">
        <v>21</v>
      </c>
      <c r="AY33" s="31">
        <v>31</v>
      </c>
      <c r="AZ33" s="31">
        <v>18</v>
      </c>
      <c r="BA33" s="23">
        <f t="shared" si="9"/>
        <v>173.5</v>
      </c>
      <c r="BB33" s="20">
        <f t="shared" si="10"/>
        <v>17.350000000000001</v>
      </c>
      <c r="BC33" s="67">
        <f>BA33/AY33</f>
        <v>5.596774193548387</v>
      </c>
      <c r="BD33" s="86" t="s">
        <v>66</v>
      </c>
    </row>
    <row r="34" spans="1:115" ht="30" x14ac:dyDescent="0.25">
      <c r="A34" s="66" t="s">
        <v>43</v>
      </c>
      <c r="B34" s="27" t="s">
        <v>68</v>
      </c>
      <c r="C34" s="31" t="s">
        <v>69</v>
      </c>
      <c r="D34" s="25">
        <v>10</v>
      </c>
      <c r="E34" s="25" t="s">
        <v>65</v>
      </c>
      <c r="F34" s="25" t="s">
        <v>209</v>
      </c>
      <c r="G34" s="25" t="s">
        <v>209</v>
      </c>
      <c r="H34" s="99"/>
      <c r="I34" s="9"/>
      <c r="J34" s="25" t="s">
        <v>38</v>
      </c>
      <c r="K34" s="100" t="s">
        <v>38</v>
      </c>
      <c r="L34" s="96">
        <v>10</v>
      </c>
      <c r="M34" s="18"/>
      <c r="N34" s="16">
        <v>22</v>
      </c>
      <c r="O34" s="19">
        <v>5</v>
      </c>
      <c r="P34" s="17">
        <f t="shared" si="7"/>
        <v>110</v>
      </c>
      <c r="Q34" s="18"/>
      <c r="R34" s="79">
        <v>18</v>
      </c>
      <c r="S34" s="19">
        <v>1</v>
      </c>
      <c r="T34" s="30">
        <v>3.5</v>
      </c>
      <c r="U34" s="17">
        <f t="shared" si="8"/>
        <v>63</v>
      </c>
      <c r="V34" s="18"/>
      <c r="W34" s="19"/>
      <c r="X34" s="17"/>
      <c r="Y34" s="18"/>
      <c r="Z34" s="19"/>
      <c r="AA34" s="19"/>
      <c r="AB34" s="17"/>
      <c r="AC34" s="109"/>
      <c r="AD34" s="119">
        <v>8</v>
      </c>
      <c r="AE34" s="24"/>
      <c r="AF34" s="23"/>
      <c r="AG34" s="24"/>
      <c r="AH34" s="9"/>
      <c r="AI34" s="9"/>
      <c r="AJ34" s="9"/>
      <c r="AK34" s="20">
        <v>0.75</v>
      </c>
      <c r="AL34" s="9"/>
      <c r="AM34" s="9"/>
      <c r="AN34" s="9"/>
      <c r="AO34" s="9"/>
      <c r="AP34" s="9"/>
      <c r="AQ34" s="9"/>
      <c r="AR34" s="9"/>
      <c r="AS34" s="9"/>
      <c r="AT34" s="9"/>
      <c r="AU34" s="20">
        <f t="shared" si="4"/>
        <v>0.75</v>
      </c>
      <c r="AV34" s="120">
        <f t="shared" si="5"/>
        <v>15</v>
      </c>
      <c r="AW34" s="113"/>
      <c r="AX34" s="36">
        <v>21</v>
      </c>
      <c r="AY34" s="31">
        <v>23</v>
      </c>
      <c r="AZ34" s="31">
        <v>20</v>
      </c>
      <c r="BA34" s="23">
        <f t="shared" si="9"/>
        <v>206</v>
      </c>
      <c r="BB34" s="20">
        <f t="shared" si="10"/>
        <v>20.6</v>
      </c>
      <c r="BC34" s="67">
        <f>BA34/AY34</f>
        <v>8.9565217391304355</v>
      </c>
      <c r="BD34" s="86" t="s">
        <v>68</v>
      </c>
    </row>
    <row r="35" spans="1:115" s="55" customFormat="1" ht="30" customHeight="1" x14ac:dyDescent="0.25">
      <c r="A35" s="69"/>
      <c r="B35" s="52"/>
      <c r="C35" s="49"/>
      <c r="D35" s="49"/>
      <c r="E35" s="49"/>
      <c r="F35" s="49"/>
      <c r="G35" s="93"/>
      <c r="H35" s="106"/>
      <c r="I35" s="54"/>
      <c r="J35" s="54"/>
      <c r="K35" s="72"/>
      <c r="L35" s="157"/>
      <c r="M35" s="158"/>
      <c r="N35" s="159"/>
      <c r="O35" s="159"/>
      <c r="P35" s="158"/>
      <c r="Q35" s="159"/>
      <c r="R35" s="159"/>
      <c r="S35" s="159"/>
      <c r="T35" s="155"/>
      <c r="U35" s="158"/>
      <c r="V35" s="159"/>
      <c r="W35" s="159"/>
      <c r="X35" s="159"/>
      <c r="Y35" s="159"/>
      <c r="Z35" s="158"/>
      <c r="AA35" s="158"/>
      <c r="AB35" s="158"/>
      <c r="AC35" s="48"/>
      <c r="AD35" s="106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72"/>
      <c r="AW35" s="116"/>
      <c r="AX35" s="54"/>
      <c r="AY35" s="54"/>
      <c r="AZ35" s="54" t="s">
        <v>206</v>
      </c>
      <c r="BA35" s="49">
        <f>SUM(BA22:BA34)</f>
        <v>4581.75</v>
      </c>
      <c r="BB35" s="49"/>
      <c r="BC35" s="72"/>
      <c r="BD35" s="83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</row>
    <row r="36" spans="1:115" s="55" customFormat="1" ht="30" customHeight="1" x14ac:dyDescent="0.25">
      <c r="A36" s="69"/>
      <c r="B36" s="52"/>
      <c r="C36" s="49"/>
      <c r="D36" s="49"/>
      <c r="E36" s="49"/>
      <c r="F36" s="49"/>
      <c r="G36" s="93"/>
      <c r="H36" s="106"/>
      <c r="I36" s="54"/>
      <c r="J36" s="54"/>
      <c r="K36" s="72"/>
      <c r="L36" s="157"/>
      <c r="M36" s="158"/>
      <c r="N36" s="159"/>
      <c r="O36" s="159"/>
      <c r="P36" s="158"/>
      <c r="Q36" s="159"/>
      <c r="R36" s="159"/>
      <c r="S36" s="159"/>
      <c r="T36" s="155"/>
      <c r="U36" s="158"/>
      <c r="V36" s="159"/>
      <c r="W36" s="159"/>
      <c r="X36" s="159"/>
      <c r="Y36" s="159"/>
      <c r="Z36" s="158"/>
      <c r="AA36" s="158"/>
      <c r="AB36" s="158"/>
      <c r="AC36" s="48"/>
      <c r="AD36" s="106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72"/>
      <c r="AW36" s="116"/>
      <c r="AX36" s="54"/>
      <c r="AY36" s="54"/>
      <c r="AZ36" s="54" t="s">
        <v>208</v>
      </c>
      <c r="BA36" s="49">
        <f>BA35+BA21</f>
        <v>7323.25</v>
      </c>
      <c r="BB36" s="49"/>
      <c r="BC36" s="72"/>
      <c r="BD36" s="83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</row>
    <row r="37" spans="1:115" ht="34.5" customHeight="1" x14ac:dyDescent="0.25">
      <c r="A37" s="66" t="s">
        <v>99</v>
      </c>
      <c r="B37" s="31" t="s">
        <v>100</v>
      </c>
      <c r="C37" s="9" t="s">
        <v>101</v>
      </c>
      <c r="D37" s="9">
        <v>10</v>
      </c>
      <c r="E37" s="25" t="s">
        <v>39</v>
      </c>
      <c r="F37" s="9" t="s">
        <v>40</v>
      </c>
      <c r="G37" s="42" t="s">
        <v>36</v>
      </c>
      <c r="H37" s="99" t="s">
        <v>38</v>
      </c>
      <c r="I37" s="9" t="s">
        <v>38</v>
      </c>
      <c r="J37" s="9"/>
      <c r="K37" s="101"/>
      <c r="L37" s="96">
        <v>20</v>
      </c>
      <c r="M37" s="18"/>
      <c r="N37" s="43">
        <v>22</v>
      </c>
      <c r="O37" s="19">
        <v>5</v>
      </c>
      <c r="P37" s="17">
        <f>N37*O37</f>
        <v>110</v>
      </c>
      <c r="Q37" s="18"/>
      <c r="R37" s="43">
        <v>16</v>
      </c>
      <c r="S37" s="79">
        <v>3</v>
      </c>
      <c r="T37" s="30">
        <v>3.5</v>
      </c>
      <c r="U37" s="17">
        <f>R37*S37*T37</f>
        <v>168</v>
      </c>
      <c r="V37" s="18"/>
      <c r="W37" s="43"/>
      <c r="X37" s="17">
        <v>0</v>
      </c>
      <c r="Y37" s="18"/>
      <c r="Z37" s="19"/>
      <c r="AA37" s="19" t="s">
        <v>115</v>
      </c>
      <c r="AB37" s="17">
        <v>8</v>
      </c>
      <c r="AC37" s="110"/>
      <c r="AD37" s="119">
        <v>8</v>
      </c>
      <c r="AE37" s="24"/>
      <c r="AF37" s="23"/>
      <c r="AG37" s="24"/>
      <c r="AH37" s="21"/>
      <c r="AI37" s="21"/>
      <c r="AJ37" s="20">
        <v>0.75</v>
      </c>
      <c r="AK37" s="20"/>
      <c r="AL37" s="20"/>
      <c r="AM37" s="21"/>
      <c r="AN37" s="21"/>
      <c r="AO37" s="21"/>
      <c r="AP37" s="20">
        <v>0.75</v>
      </c>
      <c r="AQ37" s="10"/>
      <c r="AR37" s="10"/>
      <c r="AS37" s="10"/>
      <c r="AT37" s="10"/>
      <c r="AU37" s="20">
        <f t="shared" si="4"/>
        <v>1.5</v>
      </c>
      <c r="AV37" s="120">
        <f>AU37*AY37</f>
        <v>70.5</v>
      </c>
      <c r="AW37" s="115"/>
      <c r="AX37" s="34" t="s">
        <v>103</v>
      </c>
      <c r="AY37" s="34">
        <v>47</v>
      </c>
      <c r="AZ37" s="34"/>
      <c r="BA37" s="35">
        <f>L37+P37+U37+X37+AB37+AD37+AF37+AV37</f>
        <v>384.5</v>
      </c>
      <c r="BB37" s="38">
        <f>BA37/D37</f>
        <v>38.450000000000003</v>
      </c>
      <c r="BC37" s="73">
        <f>BA37/AY37</f>
        <v>8.1808510638297864</v>
      </c>
      <c r="BD37" s="85" t="s">
        <v>100</v>
      </c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</row>
    <row r="38" spans="1:115" ht="30" x14ac:dyDescent="0.25">
      <c r="A38" s="66" t="s">
        <v>99</v>
      </c>
      <c r="B38" s="31" t="s">
        <v>104</v>
      </c>
      <c r="C38" s="9" t="s">
        <v>105</v>
      </c>
      <c r="D38" s="9">
        <v>10</v>
      </c>
      <c r="E38" s="33" t="s">
        <v>50</v>
      </c>
      <c r="F38" s="9" t="s">
        <v>40</v>
      </c>
      <c r="G38" s="42" t="s">
        <v>36</v>
      </c>
      <c r="H38" s="99" t="s">
        <v>38</v>
      </c>
      <c r="I38" s="9" t="s">
        <v>38</v>
      </c>
      <c r="J38" s="9"/>
      <c r="K38" s="101"/>
      <c r="L38" s="96">
        <v>20</v>
      </c>
      <c r="M38" s="18"/>
      <c r="N38" s="19">
        <v>22</v>
      </c>
      <c r="O38" s="19">
        <v>5</v>
      </c>
      <c r="P38" s="17">
        <f>N38*O38</f>
        <v>110</v>
      </c>
      <c r="Q38" s="18"/>
      <c r="R38" s="43">
        <v>18</v>
      </c>
      <c r="S38" s="43">
        <v>2</v>
      </c>
      <c r="T38" s="30">
        <v>3.5</v>
      </c>
      <c r="U38" s="17">
        <f>R38*S38*T38</f>
        <v>126</v>
      </c>
      <c r="V38" s="18"/>
      <c r="W38" s="43"/>
      <c r="X38" s="17">
        <v>0</v>
      </c>
      <c r="Y38" s="18"/>
      <c r="Z38" s="19"/>
      <c r="AA38" s="19"/>
      <c r="AB38" s="17">
        <v>0</v>
      </c>
      <c r="AC38" s="110"/>
      <c r="AD38" s="119">
        <v>8</v>
      </c>
      <c r="AE38" s="24"/>
      <c r="AF38" s="23"/>
      <c r="AG38" s="24"/>
      <c r="AH38" s="21"/>
      <c r="AI38" s="21"/>
      <c r="AJ38" s="20"/>
      <c r="AK38" s="20"/>
      <c r="AL38" s="20">
        <v>0.75</v>
      </c>
      <c r="AM38" s="21"/>
      <c r="AN38" s="21"/>
      <c r="AO38" s="21"/>
      <c r="AP38" s="21"/>
      <c r="AQ38" s="10"/>
      <c r="AR38" s="10"/>
      <c r="AS38" s="10"/>
      <c r="AT38" s="10"/>
      <c r="AU38" s="20">
        <f t="shared" si="4"/>
        <v>0.75</v>
      </c>
      <c r="AV38" s="120">
        <f>AU38*AX38</f>
        <v>26.25</v>
      </c>
      <c r="AW38" s="115"/>
      <c r="AX38" s="22">
        <v>35</v>
      </c>
      <c r="AY38" s="22" t="s">
        <v>106</v>
      </c>
      <c r="AZ38" s="22" t="s">
        <v>149</v>
      </c>
      <c r="BA38" s="35">
        <f>L38+P38+U38+X38+AB38+AD38+AF38+AV38</f>
        <v>290.25</v>
      </c>
      <c r="BB38" s="38">
        <f>BA38/D38</f>
        <v>29.024999999999999</v>
      </c>
      <c r="BC38" s="73">
        <f>BA38/AX38</f>
        <v>8.2928571428571427</v>
      </c>
      <c r="BD38" s="85" t="s">
        <v>104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</row>
    <row r="39" spans="1:115" ht="30" x14ac:dyDescent="0.25">
      <c r="A39" s="66" t="s">
        <v>99</v>
      </c>
      <c r="B39" s="31" t="s">
        <v>107</v>
      </c>
      <c r="C39" s="9" t="s">
        <v>121</v>
      </c>
      <c r="D39" s="9">
        <v>30</v>
      </c>
      <c r="E39" s="33" t="s">
        <v>108</v>
      </c>
      <c r="F39" s="9" t="s">
        <v>40</v>
      </c>
      <c r="G39" s="42" t="s">
        <v>36</v>
      </c>
      <c r="H39" s="99"/>
      <c r="I39" s="9"/>
      <c r="J39" s="9" t="s">
        <v>38</v>
      </c>
      <c r="K39" s="101" t="s">
        <v>38</v>
      </c>
      <c r="L39" s="96">
        <v>60</v>
      </c>
      <c r="M39" s="18"/>
      <c r="N39" s="19">
        <v>24</v>
      </c>
      <c r="O39" s="19">
        <v>5</v>
      </c>
      <c r="P39" s="17">
        <f>N39*O39</f>
        <v>120</v>
      </c>
      <c r="Q39" s="18"/>
      <c r="R39" s="43">
        <v>26</v>
      </c>
      <c r="S39" s="43">
        <v>1</v>
      </c>
      <c r="T39" s="30">
        <v>3.5</v>
      </c>
      <c r="U39" s="17">
        <f>R39*S39*T39</f>
        <v>91</v>
      </c>
      <c r="V39" s="18"/>
      <c r="W39" s="43">
        <v>1.5</v>
      </c>
      <c r="X39" s="17">
        <f>W39*AX39</f>
        <v>33</v>
      </c>
      <c r="Y39" s="18"/>
      <c r="Z39" s="19" t="s">
        <v>122</v>
      </c>
      <c r="AA39" s="19"/>
      <c r="AB39" s="17">
        <v>6</v>
      </c>
      <c r="AC39" s="110"/>
      <c r="AD39" s="119">
        <v>8</v>
      </c>
      <c r="AE39" s="24"/>
      <c r="AF39" s="23"/>
      <c r="AG39" s="24"/>
      <c r="AH39" s="21"/>
      <c r="AI39" s="21"/>
      <c r="AJ39" s="21"/>
      <c r="AK39" s="21"/>
      <c r="AL39" s="21"/>
      <c r="AM39" s="21"/>
      <c r="AN39" s="21">
        <v>1.5</v>
      </c>
      <c r="AO39" s="21"/>
      <c r="AP39" s="21"/>
      <c r="AQ39" s="10"/>
      <c r="AR39" s="10"/>
      <c r="AS39" s="22">
        <v>1</v>
      </c>
      <c r="AT39" s="10"/>
      <c r="AU39" s="20">
        <f t="shared" si="4"/>
        <v>2.5</v>
      </c>
      <c r="AV39" s="120">
        <f>AU39*AX39</f>
        <v>55</v>
      </c>
      <c r="AW39" s="115"/>
      <c r="AX39" s="22">
        <v>22</v>
      </c>
      <c r="AY39" s="22" t="s">
        <v>143</v>
      </c>
      <c r="AZ39" s="22" t="s">
        <v>109</v>
      </c>
      <c r="BA39" s="35">
        <f>L39+P39+U39+X39+AB39+AD39+AF39+AV39</f>
        <v>373</v>
      </c>
      <c r="BB39" s="38">
        <f>BA39/D39</f>
        <v>12.433333333333334</v>
      </c>
      <c r="BC39" s="73">
        <f>BA39/22</f>
        <v>16.954545454545453</v>
      </c>
      <c r="BD39" s="85" t="s">
        <v>107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</row>
    <row r="40" spans="1:115" s="55" customFormat="1" ht="30" customHeight="1" thickBot="1" x14ac:dyDescent="0.3">
      <c r="A40" s="74"/>
      <c r="B40" s="75"/>
      <c r="C40" s="75"/>
      <c r="D40" s="75"/>
      <c r="E40" s="75"/>
      <c r="F40" s="75"/>
      <c r="G40" s="94"/>
      <c r="H40" s="107"/>
      <c r="I40" s="76"/>
      <c r="J40" s="76"/>
      <c r="K40" s="77"/>
      <c r="L40" s="160"/>
      <c r="M40" s="161"/>
      <c r="N40" s="162"/>
      <c r="O40" s="162"/>
      <c r="P40" s="161"/>
      <c r="Q40" s="162"/>
      <c r="R40" s="162"/>
      <c r="S40" s="162"/>
      <c r="T40" s="156"/>
      <c r="U40" s="161"/>
      <c r="V40" s="162"/>
      <c r="W40" s="162"/>
      <c r="X40" s="162"/>
      <c r="Y40" s="162"/>
      <c r="Z40" s="161"/>
      <c r="AA40" s="161"/>
      <c r="AB40" s="161"/>
      <c r="AC40" s="111"/>
      <c r="AD40" s="107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7"/>
      <c r="AW40" s="117"/>
      <c r="AX40" s="76"/>
      <c r="AY40" s="76"/>
      <c r="AZ40" s="76" t="s">
        <v>207</v>
      </c>
      <c r="BA40" s="75">
        <f>SUM(BA37:BA39)</f>
        <v>1047.75</v>
      </c>
      <c r="BB40" s="75"/>
      <c r="BC40" s="77"/>
      <c r="BD40" s="87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</row>
    <row r="41" spans="1:115" x14ac:dyDescent="0.25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62"/>
      <c r="BC41" s="63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</row>
    <row r="42" spans="1:115" x14ac:dyDescent="0.25">
      <c r="A42" s="202"/>
      <c r="B42" s="203" t="s">
        <v>203</v>
      </c>
      <c r="C42" s="203"/>
      <c r="D42" s="204"/>
      <c r="F42" s="204"/>
      <c r="G42" s="204"/>
      <c r="H42" s="204"/>
      <c r="I42" s="204"/>
      <c r="J42" s="204"/>
      <c r="K42" s="204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33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4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</row>
    <row r="43" spans="1:115" s="213" customFormat="1" x14ac:dyDescent="0.25">
      <c r="A43" s="208"/>
      <c r="B43" s="209" t="s">
        <v>204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09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</row>
    <row r="44" spans="1:115" x14ac:dyDescent="0.25">
      <c r="A44" s="202"/>
      <c r="B44" s="203" t="s">
        <v>147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</row>
    <row r="45" spans="1:115" x14ac:dyDescent="0.25">
      <c r="A45" s="202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</row>
    <row r="46" spans="1:115" x14ac:dyDescent="0.25">
      <c r="A46" s="202"/>
      <c r="B46" s="207" t="s">
        <v>202</v>
      </c>
      <c r="C46" s="207"/>
      <c r="D46" s="207"/>
      <c r="E46" s="207"/>
      <c r="F46" s="207"/>
      <c r="G46" s="204"/>
      <c r="H46" s="204"/>
      <c r="I46" s="204"/>
      <c r="J46" s="204"/>
      <c r="K46" s="204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</row>
    <row r="47" spans="1:115" x14ac:dyDescent="0.25">
      <c r="A47" s="202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</row>
    <row r="48" spans="1:115" x14ac:dyDescent="0.25">
      <c r="A48" s="202"/>
      <c r="B48" s="204" t="s">
        <v>211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</row>
    <row r="49" spans="1:66" x14ac:dyDescent="0.25">
      <c r="A49" s="20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</row>
    <row r="50" spans="1:66" x14ac:dyDescent="0.25">
      <c r="A50" s="202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</row>
    <row r="51" spans="1:66" x14ac:dyDescent="0.25">
      <c r="A51" s="202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</row>
    <row r="52" spans="1:66" x14ac:dyDescent="0.25">
      <c r="A52" s="202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</row>
    <row r="53" spans="1:66" x14ac:dyDescent="0.25">
      <c r="A53" s="202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</row>
    <row r="54" spans="1:66" x14ac:dyDescent="0.25">
      <c r="A54" s="202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</row>
    <row r="55" spans="1:66" x14ac:dyDescent="0.25">
      <c r="A55" s="202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</row>
    <row r="56" spans="1:66" x14ac:dyDescent="0.25">
      <c r="A56" s="202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</row>
    <row r="57" spans="1:66" x14ac:dyDescent="0.25">
      <c r="A57" s="202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</row>
    <row r="58" spans="1:66" x14ac:dyDescent="0.25">
      <c r="A58" s="202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</row>
    <row r="59" spans="1:66" x14ac:dyDescent="0.25">
      <c r="A59" s="202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</row>
    <row r="60" spans="1:66" x14ac:dyDescent="0.25">
      <c r="A60" s="202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</row>
    <row r="61" spans="1:66" x14ac:dyDescent="0.25">
      <c r="A61" s="202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</row>
    <row r="62" spans="1:66" x14ac:dyDescent="0.25">
      <c r="A62" s="202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</row>
    <row r="63" spans="1:66" x14ac:dyDescent="0.25">
      <c r="A63" s="202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</row>
    <row r="64" spans="1:66" x14ac:dyDescent="0.25">
      <c r="A64" s="202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</row>
    <row r="65" spans="1:66" x14ac:dyDescent="0.25">
      <c r="A65" s="202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</row>
    <row r="66" spans="1:66" x14ac:dyDescent="0.25">
      <c r="A66" s="202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</row>
    <row r="67" spans="1:66" x14ac:dyDescent="0.25">
      <c r="A67" s="202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</row>
    <row r="68" spans="1:66" x14ac:dyDescent="0.25">
      <c r="A68" s="202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</row>
    <row r="69" spans="1:66" x14ac:dyDescent="0.25">
      <c r="A69" s="202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</row>
    <row r="70" spans="1:66" x14ac:dyDescent="0.25">
      <c r="A70" s="202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</row>
    <row r="71" spans="1:66" x14ac:dyDescent="0.25">
      <c r="A71" s="202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</row>
    <row r="72" spans="1:66" x14ac:dyDescent="0.25">
      <c r="A72" s="202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</row>
    <row r="73" spans="1:66" x14ac:dyDescent="0.25">
      <c r="A73" s="202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</row>
    <row r="74" spans="1:66" x14ac:dyDescent="0.25">
      <c r="A74" s="202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</row>
    <row r="75" spans="1:66" x14ac:dyDescent="0.25">
      <c r="A75" s="202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</row>
    <row r="76" spans="1:66" x14ac:dyDescent="0.25">
      <c r="A76" s="202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</row>
    <row r="77" spans="1:66" x14ac:dyDescent="0.25">
      <c r="A77" s="202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</row>
    <row r="78" spans="1:66" x14ac:dyDescent="0.25">
      <c r="A78" s="202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</row>
    <row r="79" spans="1:66" x14ac:dyDescent="0.25">
      <c r="A79" s="202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</row>
    <row r="80" spans="1:66" x14ac:dyDescent="0.25">
      <c r="A80" s="202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</row>
    <row r="81" spans="1:66" x14ac:dyDescent="0.25">
      <c r="A81" s="202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</row>
    <row r="82" spans="1:66" x14ac:dyDescent="0.25">
      <c r="A82" s="202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</row>
    <row r="83" spans="1:66" x14ac:dyDescent="0.25">
      <c r="A83" s="202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</row>
    <row r="84" spans="1:66" x14ac:dyDescent="0.25">
      <c r="A84" s="202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</row>
    <row r="85" spans="1:66" x14ac:dyDescent="0.25">
      <c r="A85" s="202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</row>
    <row r="86" spans="1:66" x14ac:dyDescent="0.25">
      <c r="A86" s="202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</row>
    <row r="87" spans="1:66" x14ac:dyDescent="0.25">
      <c r="A87" s="202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</row>
    <row r="88" spans="1:66" x14ac:dyDescent="0.25">
      <c r="A88" s="202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</row>
    <row r="89" spans="1:66" x14ac:dyDescent="0.25">
      <c r="A89" s="202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</row>
    <row r="90" spans="1:66" x14ac:dyDescent="0.25">
      <c r="A90" s="202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</row>
    <row r="91" spans="1:66" x14ac:dyDescent="0.25">
      <c r="A91" s="202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</row>
    <row r="92" spans="1:66" x14ac:dyDescent="0.25">
      <c r="A92" s="202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</row>
    <row r="93" spans="1:66" x14ac:dyDescent="0.25">
      <c r="A93" s="202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</row>
    <row r="94" spans="1:66" x14ac:dyDescent="0.25">
      <c r="A94" s="202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</row>
    <row r="95" spans="1:66" x14ac:dyDescent="0.25">
      <c r="A95" s="202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</row>
    <row r="96" spans="1:66" x14ac:dyDescent="0.25">
      <c r="A96" s="202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</row>
    <row r="97" spans="1:66" x14ac:dyDescent="0.25">
      <c r="A97" s="202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</row>
    <row r="98" spans="1:66" x14ac:dyDescent="0.25">
      <c r="A98" s="202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</row>
    <row r="99" spans="1:66" x14ac:dyDescent="0.25">
      <c r="A99" s="202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</row>
    <row r="100" spans="1:66" x14ac:dyDescent="0.25">
      <c r="A100" s="202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</row>
    <row r="101" spans="1:66" x14ac:dyDescent="0.25">
      <c r="A101" s="202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</row>
    <row r="102" spans="1:66" x14ac:dyDescent="0.25">
      <c r="A102" s="202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</row>
    <row r="103" spans="1:66" x14ac:dyDescent="0.25">
      <c r="A103" s="202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</row>
    <row r="104" spans="1:66" x14ac:dyDescent="0.25">
      <c r="A104" s="202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</row>
    <row r="105" spans="1:66" x14ac:dyDescent="0.25">
      <c r="A105" s="202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</row>
    <row r="106" spans="1:66" x14ac:dyDescent="0.25">
      <c r="A106" s="202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</row>
    <row r="107" spans="1:66" x14ac:dyDescent="0.25">
      <c r="A107" s="202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</row>
    <row r="108" spans="1:66" x14ac:dyDescent="0.25">
      <c r="A108" s="202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</row>
    <row r="109" spans="1:66" x14ac:dyDescent="0.25">
      <c r="A109" s="202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</row>
    <row r="110" spans="1:66" x14ac:dyDescent="0.25">
      <c r="A110" s="202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</row>
    <row r="111" spans="1:66" x14ac:dyDescent="0.25">
      <c r="A111" s="202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</row>
    <row r="112" spans="1:66" x14ac:dyDescent="0.25">
      <c r="A112" s="202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</row>
    <row r="113" spans="1:66" x14ac:dyDescent="0.25">
      <c r="A113" s="202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</row>
    <row r="114" spans="1:66" x14ac:dyDescent="0.25">
      <c r="A114" s="202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</row>
    <row r="115" spans="1:66" x14ac:dyDescent="0.25">
      <c r="A115" s="202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</row>
    <row r="116" spans="1:66" x14ac:dyDescent="0.25">
      <c r="A116" s="202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</row>
    <row r="117" spans="1:66" x14ac:dyDescent="0.25">
      <c r="A117" s="202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</row>
    <row r="118" spans="1:66" x14ac:dyDescent="0.25">
      <c r="A118" s="202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</row>
    <row r="119" spans="1:66" x14ac:dyDescent="0.25">
      <c r="A119" s="202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</row>
    <row r="120" spans="1:66" x14ac:dyDescent="0.25">
      <c r="A120" s="202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</row>
    <row r="121" spans="1:66" x14ac:dyDescent="0.25">
      <c r="A121" s="202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</row>
    <row r="122" spans="1:66" x14ac:dyDescent="0.25">
      <c r="A122" s="202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</row>
    <row r="123" spans="1:66" x14ac:dyDescent="0.25">
      <c r="A123" s="202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</row>
    <row r="124" spans="1:66" x14ac:dyDescent="0.25">
      <c r="A124" s="202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</row>
    <row r="125" spans="1:66" x14ac:dyDescent="0.25">
      <c r="A125" s="202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</row>
    <row r="126" spans="1:66" x14ac:dyDescent="0.25">
      <c r="A126" s="202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</row>
    <row r="127" spans="1:66" x14ac:dyDescent="0.25">
      <c r="A127" s="202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5"/>
      <c r="M127" s="205"/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</row>
    <row r="128" spans="1:66" x14ac:dyDescent="0.25">
      <c r="A128" s="202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</row>
    <row r="129" spans="1:66" x14ac:dyDescent="0.25">
      <c r="A129" s="202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</row>
    <row r="130" spans="1:66" x14ac:dyDescent="0.25">
      <c r="A130" s="202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</row>
    <row r="131" spans="1:66" x14ac:dyDescent="0.25">
      <c r="A131" s="202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5"/>
      <c r="M131" s="205"/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</row>
    <row r="132" spans="1:66" x14ac:dyDescent="0.25">
      <c r="A132" s="202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</row>
    <row r="133" spans="1:66" x14ac:dyDescent="0.25">
      <c r="A133" s="202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</row>
    <row r="134" spans="1:66" x14ac:dyDescent="0.25">
      <c r="A134" s="202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</row>
    <row r="135" spans="1:66" x14ac:dyDescent="0.25">
      <c r="A135" s="202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</row>
    <row r="136" spans="1:66" x14ac:dyDescent="0.25">
      <c r="A136" s="202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</row>
    <row r="137" spans="1:66" x14ac:dyDescent="0.25">
      <c r="A137" s="202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</row>
    <row r="138" spans="1:66" x14ac:dyDescent="0.25">
      <c r="A138" s="202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5"/>
      <c r="M138" s="205"/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</row>
    <row r="139" spans="1:66" x14ac:dyDescent="0.25">
      <c r="A139" s="202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</row>
    <row r="140" spans="1:66" x14ac:dyDescent="0.25">
      <c r="A140" s="202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5"/>
      <c r="M140" s="205"/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</row>
    <row r="141" spans="1:66" x14ac:dyDescent="0.25">
      <c r="A141" s="202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</row>
    <row r="142" spans="1:66" x14ac:dyDescent="0.25">
      <c r="A142" s="202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</row>
    <row r="143" spans="1:66" x14ac:dyDescent="0.25">
      <c r="A143" s="202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5"/>
      <c r="M143" s="205"/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</row>
    <row r="144" spans="1:66" x14ac:dyDescent="0.25">
      <c r="A144" s="202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</row>
    <row r="145" spans="1:66" x14ac:dyDescent="0.25">
      <c r="A145" s="202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</row>
    <row r="146" spans="1:66" x14ac:dyDescent="0.25">
      <c r="A146" s="202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</row>
    <row r="147" spans="1:66" x14ac:dyDescent="0.25">
      <c r="A147" s="202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</row>
    <row r="148" spans="1:66" x14ac:dyDescent="0.25">
      <c r="A148" s="202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5"/>
      <c r="M148" s="205"/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</row>
    <row r="149" spans="1:66" x14ac:dyDescent="0.25">
      <c r="A149" s="202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</row>
    <row r="150" spans="1:66" x14ac:dyDescent="0.25">
      <c r="A150" s="202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</row>
    <row r="151" spans="1:66" x14ac:dyDescent="0.25">
      <c r="A151" s="202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</row>
    <row r="152" spans="1:66" x14ac:dyDescent="0.25">
      <c r="A152" s="202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</row>
    <row r="153" spans="1:66" x14ac:dyDescent="0.25">
      <c r="A153" s="202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</row>
    <row r="154" spans="1:66" x14ac:dyDescent="0.25">
      <c r="A154" s="202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</row>
    <row r="155" spans="1:66" x14ac:dyDescent="0.25">
      <c r="A155" s="202"/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</row>
    <row r="156" spans="1:66" x14ac:dyDescent="0.25">
      <c r="A156" s="202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</row>
    <row r="157" spans="1:66" x14ac:dyDescent="0.25">
      <c r="A157" s="202"/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</row>
    <row r="158" spans="1:66" x14ac:dyDescent="0.25">
      <c r="A158" s="202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/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</row>
    <row r="159" spans="1:66" x14ac:dyDescent="0.25">
      <c r="A159" s="202"/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</row>
    <row r="160" spans="1:66" x14ac:dyDescent="0.25">
      <c r="A160" s="202"/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5"/>
      <c r="M160" s="205"/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</row>
    <row r="161" spans="1:66" x14ac:dyDescent="0.25">
      <c r="A161" s="202"/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</row>
    <row r="162" spans="1:66" x14ac:dyDescent="0.25">
      <c r="A162" s="202"/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</row>
    <row r="163" spans="1:66" x14ac:dyDescent="0.25">
      <c r="A163" s="202"/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/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</row>
    <row r="164" spans="1:66" x14ac:dyDescent="0.25">
      <c r="A164" s="202"/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</row>
    <row r="165" spans="1:66" x14ac:dyDescent="0.25">
      <c r="A165" s="202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</row>
    <row r="166" spans="1:66" x14ac:dyDescent="0.25">
      <c r="A166" s="202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</row>
    <row r="167" spans="1:66" x14ac:dyDescent="0.25">
      <c r="A167" s="202"/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/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</row>
    <row r="168" spans="1:66" x14ac:dyDescent="0.25">
      <c r="A168" s="202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</row>
    <row r="169" spans="1:66" x14ac:dyDescent="0.25">
      <c r="A169" s="202"/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</row>
    <row r="170" spans="1:66" x14ac:dyDescent="0.25">
      <c r="A170" s="202"/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</row>
    <row r="171" spans="1:66" x14ac:dyDescent="0.25">
      <c r="A171" s="202"/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</row>
    <row r="172" spans="1:66" x14ac:dyDescent="0.25">
      <c r="A172" s="202"/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</row>
    <row r="173" spans="1:66" x14ac:dyDescent="0.25">
      <c r="A173" s="202"/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/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</row>
    <row r="174" spans="1:66" x14ac:dyDescent="0.25">
      <c r="A174" s="202"/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</row>
    <row r="175" spans="1:66" x14ac:dyDescent="0.25">
      <c r="A175" s="202"/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</row>
    <row r="176" spans="1:66" x14ac:dyDescent="0.25">
      <c r="A176" s="202"/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</row>
    <row r="177" spans="1:66" x14ac:dyDescent="0.25">
      <c r="A177" s="202"/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</row>
    <row r="178" spans="1:66" x14ac:dyDescent="0.25">
      <c r="A178" s="202"/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5"/>
      <c r="M178" s="205"/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/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</row>
    <row r="179" spans="1:66" x14ac:dyDescent="0.25">
      <c r="A179" s="202"/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</row>
    <row r="180" spans="1:66" x14ac:dyDescent="0.25">
      <c r="A180" s="202"/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5"/>
      <c r="M180" s="205"/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/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</row>
    <row r="181" spans="1:66" x14ac:dyDescent="0.25"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66" x14ac:dyDescent="0.2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</sheetData>
  <mergeCells count="14">
    <mergeCell ref="AX1:AZ1"/>
    <mergeCell ref="H2:I2"/>
    <mergeCell ref="J2:K2"/>
    <mergeCell ref="N2:O2"/>
    <mergeCell ref="R2:T2"/>
    <mergeCell ref="AD2:AF2"/>
    <mergeCell ref="AH2:AK2"/>
    <mergeCell ref="AL2:AT2"/>
    <mergeCell ref="AD3:AF3"/>
    <mergeCell ref="A1:G1"/>
    <mergeCell ref="H1:K1"/>
    <mergeCell ref="L1:AA1"/>
    <mergeCell ref="AD1:AW1"/>
    <mergeCell ref="A2:G2"/>
  </mergeCells>
  <pageMargins left="0.25" right="0.25" top="0.75" bottom="0.75" header="0.3" footer="0.3"/>
  <pageSetup paperSize="8" scale="7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40" sqref="B40"/>
    </sheetView>
  </sheetViews>
  <sheetFormatPr defaultRowHeight="15" x14ac:dyDescent="0.25"/>
  <cols>
    <col min="1" max="1" width="3.5703125" style="141" customWidth="1"/>
    <col min="2" max="2" width="57.7109375" customWidth="1"/>
    <col min="3" max="3" width="11" customWidth="1"/>
    <col min="4" max="4" width="9.140625" customWidth="1"/>
    <col min="5" max="5" width="11" customWidth="1"/>
    <col min="6" max="6" width="62.28515625" style="1" customWidth="1"/>
  </cols>
  <sheetData>
    <row r="1" spans="1:6" x14ac:dyDescent="0.25">
      <c r="B1" s="189" t="s">
        <v>198</v>
      </c>
    </row>
    <row r="3" spans="1:6" ht="33.75" customHeight="1" x14ac:dyDescent="0.25">
      <c r="A3" s="143"/>
      <c r="B3" s="170" t="s">
        <v>178</v>
      </c>
      <c r="C3" s="167" t="s">
        <v>152</v>
      </c>
      <c r="D3" s="142" t="s">
        <v>153</v>
      </c>
      <c r="E3" s="192" t="s">
        <v>154</v>
      </c>
      <c r="F3" s="142" t="s">
        <v>135</v>
      </c>
    </row>
    <row r="4" spans="1:6" ht="33.75" customHeight="1" x14ac:dyDescent="0.25">
      <c r="A4" s="149" t="s">
        <v>155</v>
      </c>
      <c r="B4" s="179" t="s">
        <v>182</v>
      </c>
      <c r="C4" s="180">
        <v>905.6</v>
      </c>
      <c r="D4" s="191">
        <v>452.8</v>
      </c>
      <c r="E4" s="181">
        <f>C4-D4</f>
        <v>452.8</v>
      </c>
      <c r="F4" s="145" t="s">
        <v>199</v>
      </c>
    </row>
    <row r="5" spans="1:6" ht="30" x14ac:dyDescent="0.25">
      <c r="A5" s="144"/>
      <c r="B5" s="171"/>
      <c r="C5" s="193">
        <v>905.6</v>
      </c>
      <c r="D5" s="194">
        <v>632.79999999999995</v>
      </c>
      <c r="E5" s="193">
        <f>C5-D5</f>
        <v>272.80000000000007</v>
      </c>
      <c r="F5" s="152" t="s">
        <v>200</v>
      </c>
    </row>
    <row r="6" spans="1:6" x14ac:dyDescent="0.25">
      <c r="A6" s="149" t="s">
        <v>162</v>
      </c>
      <c r="B6" s="179" t="s">
        <v>163</v>
      </c>
      <c r="C6" s="188">
        <v>407</v>
      </c>
      <c r="D6" s="195">
        <f>SUM(D7:D10)</f>
        <v>164.25</v>
      </c>
      <c r="E6" s="188">
        <f>C6-D6</f>
        <v>242.75</v>
      </c>
      <c r="F6" s="179" t="s">
        <v>194</v>
      </c>
    </row>
    <row r="7" spans="1:6" x14ac:dyDescent="0.25">
      <c r="A7" s="147"/>
      <c r="B7" s="152" t="s">
        <v>188</v>
      </c>
      <c r="C7" s="163">
        <v>32</v>
      </c>
      <c r="D7" s="175">
        <v>0</v>
      </c>
      <c r="E7" s="163">
        <f>C7-D7</f>
        <v>32</v>
      </c>
      <c r="F7" s="152"/>
    </row>
    <row r="8" spans="1:6" x14ac:dyDescent="0.25">
      <c r="A8" s="147"/>
      <c r="B8" s="152" t="s">
        <v>183</v>
      </c>
      <c r="C8" s="163">
        <v>110</v>
      </c>
      <c r="D8" s="175">
        <v>0</v>
      </c>
      <c r="E8" s="163">
        <f>C8-D8</f>
        <v>110</v>
      </c>
      <c r="F8" s="152"/>
    </row>
    <row r="9" spans="1:6" x14ac:dyDescent="0.25">
      <c r="A9" s="147"/>
      <c r="B9" s="152" t="s">
        <v>185</v>
      </c>
      <c r="C9" s="163">
        <v>189</v>
      </c>
      <c r="D9" s="175">
        <v>126</v>
      </c>
      <c r="E9" s="163">
        <f t="shared" ref="E9:E34" si="0">C9-D9</f>
        <v>63</v>
      </c>
      <c r="F9" s="152" t="s">
        <v>186</v>
      </c>
    </row>
    <row r="10" spans="1:6" x14ac:dyDescent="0.25">
      <c r="A10" s="150"/>
      <c r="B10" s="178" t="s">
        <v>184</v>
      </c>
      <c r="C10" s="183">
        <v>76.5</v>
      </c>
      <c r="D10" s="184">
        <v>38.25</v>
      </c>
      <c r="E10" s="183">
        <f t="shared" si="0"/>
        <v>38.25</v>
      </c>
      <c r="F10" s="153" t="s">
        <v>187</v>
      </c>
    </row>
    <row r="11" spans="1:6" ht="29.25" customHeight="1" x14ac:dyDescent="0.25">
      <c r="A11" s="147" t="s">
        <v>156</v>
      </c>
      <c r="B11" s="152" t="s">
        <v>164</v>
      </c>
      <c r="C11" s="163">
        <v>149.25</v>
      </c>
      <c r="D11" s="175">
        <v>0</v>
      </c>
      <c r="E11" s="163">
        <f t="shared" si="0"/>
        <v>149.25</v>
      </c>
      <c r="F11" s="152" t="s">
        <v>165</v>
      </c>
    </row>
    <row r="12" spans="1:6" ht="22.5" customHeight="1" x14ac:dyDescent="0.25">
      <c r="A12" s="146" t="s">
        <v>157</v>
      </c>
      <c r="B12" s="46" t="s">
        <v>166</v>
      </c>
      <c r="C12" s="185">
        <v>448</v>
      </c>
      <c r="D12" s="33">
        <v>224</v>
      </c>
      <c r="E12" s="185">
        <f t="shared" si="0"/>
        <v>224</v>
      </c>
      <c r="F12" s="46" t="s">
        <v>167</v>
      </c>
    </row>
    <row r="13" spans="1:6" ht="30" x14ac:dyDescent="0.25">
      <c r="A13" s="147" t="s">
        <v>158</v>
      </c>
      <c r="B13" s="152" t="s">
        <v>168</v>
      </c>
      <c r="C13" s="163"/>
      <c r="D13" s="175"/>
      <c r="E13" s="163"/>
      <c r="F13" s="152" t="s">
        <v>169</v>
      </c>
    </row>
    <row r="14" spans="1:6" x14ac:dyDescent="0.25">
      <c r="A14" s="147"/>
      <c r="B14" s="152" t="s">
        <v>49</v>
      </c>
      <c r="C14" s="163">
        <v>254</v>
      </c>
      <c r="D14" s="176">
        <f>(C14/3)*2</f>
        <v>169.33333333333334</v>
      </c>
      <c r="E14" s="164">
        <f t="shared" si="0"/>
        <v>84.666666666666657</v>
      </c>
      <c r="F14" s="152" t="s">
        <v>189</v>
      </c>
    </row>
    <row r="15" spans="1:6" x14ac:dyDescent="0.25">
      <c r="A15" s="147"/>
      <c r="B15" s="152" t="s">
        <v>52</v>
      </c>
      <c r="C15" s="163">
        <v>0</v>
      </c>
      <c r="D15" s="176">
        <v>0</v>
      </c>
      <c r="E15" s="163">
        <v>0</v>
      </c>
      <c r="F15" s="152" t="s">
        <v>195</v>
      </c>
    </row>
    <row r="16" spans="1:6" x14ac:dyDescent="0.25">
      <c r="A16" s="147"/>
      <c r="B16" s="152" t="s">
        <v>55</v>
      </c>
      <c r="C16" s="163">
        <v>147</v>
      </c>
      <c r="D16" s="176">
        <f t="shared" ref="D16:D20" si="1">(C16/3)*2</f>
        <v>98</v>
      </c>
      <c r="E16" s="163">
        <f t="shared" si="0"/>
        <v>49</v>
      </c>
      <c r="F16" s="152" t="s">
        <v>189</v>
      </c>
    </row>
    <row r="17" spans="1:6" x14ac:dyDescent="0.25">
      <c r="A17" s="147"/>
      <c r="B17" s="152" t="s">
        <v>56</v>
      </c>
      <c r="C17" s="163">
        <v>280</v>
      </c>
      <c r="D17" s="176">
        <f>(C17/5)*4</f>
        <v>224</v>
      </c>
      <c r="E17" s="163">
        <f t="shared" si="0"/>
        <v>56</v>
      </c>
      <c r="F17" s="152" t="s">
        <v>190</v>
      </c>
    </row>
    <row r="18" spans="1:6" x14ac:dyDescent="0.25">
      <c r="A18" s="147"/>
      <c r="B18" s="152" t="s">
        <v>58</v>
      </c>
      <c r="C18" s="163">
        <v>126</v>
      </c>
      <c r="D18" s="176">
        <f t="shared" si="1"/>
        <v>84</v>
      </c>
      <c r="E18" s="163">
        <f t="shared" si="0"/>
        <v>42</v>
      </c>
      <c r="F18" s="152" t="s">
        <v>189</v>
      </c>
    </row>
    <row r="19" spans="1:6" x14ac:dyDescent="0.25">
      <c r="A19" s="147"/>
      <c r="B19" s="152" t="s">
        <v>61</v>
      </c>
      <c r="C19" s="163">
        <v>0</v>
      </c>
      <c r="D19" s="176">
        <v>0</v>
      </c>
      <c r="E19" s="163">
        <v>0</v>
      </c>
      <c r="F19" s="152" t="s">
        <v>196</v>
      </c>
    </row>
    <row r="20" spans="1:6" x14ac:dyDescent="0.25">
      <c r="A20" s="147"/>
      <c r="B20" s="152" t="s">
        <v>73</v>
      </c>
      <c r="C20" s="163">
        <v>147</v>
      </c>
      <c r="D20" s="176">
        <f t="shared" si="1"/>
        <v>98</v>
      </c>
      <c r="E20" s="163">
        <f t="shared" si="0"/>
        <v>49</v>
      </c>
      <c r="F20" s="152" t="s">
        <v>189</v>
      </c>
    </row>
    <row r="21" spans="1:6" x14ac:dyDescent="0.25">
      <c r="A21" s="149" t="s">
        <v>159</v>
      </c>
      <c r="B21" s="179" t="s">
        <v>170</v>
      </c>
      <c r="C21" s="180"/>
      <c r="D21" s="181"/>
      <c r="E21" s="180"/>
      <c r="F21" s="186" t="s">
        <v>179</v>
      </c>
    </row>
    <row r="22" spans="1:6" x14ac:dyDescent="0.25">
      <c r="A22" s="147"/>
      <c r="B22" s="172" t="s">
        <v>171</v>
      </c>
      <c r="C22" s="163">
        <v>140</v>
      </c>
      <c r="D22" s="175">
        <v>110</v>
      </c>
      <c r="E22" s="163">
        <f t="shared" si="0"/>
        <v>30</v>
      </c>
      <c r="F22" s="152" t="s">
        <v>191</v>
      </c>
    </row>
    <row r="23" spans="1:6" x14ac:dyDescent="0.25">
      <c r="A23" s="150"/>
      <c r="B23" s="182" t="s">
        <v>75</v>
      </c>
      <c r="C23" s="183">
        <v>140</v>
      </c>
      <c r="D23" s="184">
        <v>110</v>
      </c>
      <c r="E23" s="183">
        <f t="shared" si="0"/>
        <v>30</v>
      </c>
      <c r="F23" s="178" t="s">
        <v>191</v>
      </c>
    </row>
    <row r="24" spans="1:6" x14ac:dyDescent="0.25">
      <c r="A24" s="147" t="s">
        <v>160</v>
      </c>
      <c r="B24" s="152" t="s">
        <v>172</v>
      </c>
      <c r="C24" s="163"/>
      <c r="D24" s="175"/>
      <c r="E24" s="163"/>
      <c r="F24" s="152" t="s">
        <v>180</v>
      </c>
    </row>
    <row r="25" spans="1:6" s="166" customFormat="1" ht="30" x14ac:dyDescent="0.25">
      <c r="A25" s="168"/>
      <c r="B25" s="174" t="s">
        <v>52</v>
      </c>
      <c r="C25" s="165">
        <v>210</v>
      </c>
      <c r="D25" s="177">
        <v>112</v>
      </c>
      <c r="E25" s="165">
        <f t="shared" si="0"/>
        <v>98</v>
      </c>
      <c r="F25" s="174" t="s">
        <v>192</v>
      </c>
    </row>
    <row r="26" spans="1:6" x14ac:dyDescent="0.25">
      <c r="A26" s="147"/>
      <c r="B26" s="173" t="s">
        <v>173</v>
      </c>
      <c r="C26" s="163">
        <v>63</v>
      </c>
      <c r="D26" s="175">
        <v>56</v>
      </c>
      <c r="E26" s="163">
        <f t="shared" si="0"/>
        <v>7</v>
      </c>
      <c r="F26" s="152" t="s">
        <v>193</v>
      </c>
    </row>
    <row r="27" spans="1:6" x14ac:dyDescent="0.25">
      <c r="A27" s="149" t="s">
        <v>161</v>
      </c>
      <c r="B27" s="179" t="s">
        <v>174</v>
      </c>
      <c r="C27" s="180"/>
      <c r="D27" s="181"/>
      <c r="E27" s="180"/>
      <c r="F27" s="179" t="s">
        <v>181</v>
      </c>
    </row>
    <row r="28" spans="1:6" x14ac:dyDescent="0.25">
      <c r="A28" s="147"/>
      <c r="B28" s="172" t="s">
        <v>176</v>
      </c>
      <c r="C28" s="163">
        <v>0</v>
      </c>
      <c r="D28" s="175">
        <f>C28/2</f>
        <v>0</v>
      </c>
      <c r="E28" s="163">
        <f t="shared" si="0"/>
        <v>0</v>
      </c>
      <c r="F28" s="152" t="s">
        <v>197</v>
      </c>
    </row>
    <row r="29" spans="1:6" x14ac:dyDescent="0.25">
      <c r="A29" s="147"/>
      <c r="B29" s="148" t="s">
        <v>52</v>
      </c>
      <c r="C29" s="165">
        <v>81</v>
      </c>
      <c r="D29" s="175">
        <f t="shared" ref="D29:D33" si="2">C29/2</f>
        <v>40.5</v>
      </c>
      <c r="E29" s="163">
        <f t="shared" si="0"/>
        <v>40.5</v>
      </c>
      <c r="F29" s="152"/>
    </row>
    <row r="30" spans="1:6" x14ac:dyDescent="0.25">
      <c r="A30" s="147"/>
      <c r="B30" s="148" t="s">
        <v>175</v>
      </c>
      <c r="C30" s="163">
        <v>78</v>
      </c>
      <c r="D30" s="175">
        <f t="shared" si="2"/>
        <v>39</v>
      </c>
      <c r="E30" s="163">
        <f t="shared" si="0"/>
        <v>39</v>
      </c>
      <c r="F30" s="152"/>
    </row>
    <row r="31" spans="1:6" x14ac:dyDescent="0.25">
      <c r="A31" s="147"/>
      <c r="B31" s="148" t="s">
        <v>58</v>
      </c>
      <c r="C31" s="163">
        <v>70.5</v>
      </c>
      <c r="D31" s="175">
        <f t="shared" si="2"/>
        <v>35.25</v>
      </c>
      <c r="E31" s="163">
        <f t="shared" si="0"/>
        <v>35.25</v>
      </c>
      <c r="F31" s="152"/>
    </row>
    <row r="32" spans="1:6" x14ac:dyDescent="0.25">
      <c r="A32" s="147"/>
      <c r="B32" s="148" t="s">
        <v>75</v>
      </c>
      <c r="C32" s="163">
        <v>51.75</v>
      </c>
      <c r="D32" s="175">
        <v>17.25</v>
      </c>
      <c r="E32" s="163">
        <f t="shared" si="0"/>
        <v>34.5</v>
      </c>
      <c r="F32" s="152"/>
    </row>
    <row r="33" spans="1:6" x14ac:dyDescent="0.25">
      <c r="A33" s="147"/>
      <c r="B33" s="148" t="s">
        <v>177</v>
      </c>
      <c r="C33" s="163">
        <v>27</v>
      </c>
      <c r="D33" s="175">
        <f t="shared" si="2"/>
        <v>13.5</v>
      </c>
      <c r="E33" s="163">
        <f t="shared" si="0"/>
        <v>13.5</v>
      </c>
      <c r="F33" s="152"/>
    </row>
    <row r="34" spans="1:6" x14ac:dyDescent="0.25">
      <c r="A34" s="150"/>
      <c r="B34" s="182" t="s">
        <v>97</v>
      </c>
      <c r="C34" s="183">
        <v>17.5</v>
      </c>
      <c r="D34" s="184">
        <v>7.5</v>
      </c>
      <c r="E34" s="183">
        <f t="shared" si="0"/>
        <v>10</v>
      </c>
      <c r="F34" s="178"/>
    </row>
    <row r="35" spans="1:6" ht="30" x14ac:dyDescent="0.25">
      <c r="A35" s="150"/>
      <c r="B35" s="151" t="s">
        <v>145</v>
      </c>
      <c r="C35" s="169">
        <f>SUM(C11:C34)+C6+C5</f>
        <v>3742.6</v>
      </c>
      <c r="D35" s="187">
        <f>SUM(D11:D34)+D6+D5</f>
        <v>2235.3833333333332</v>
      </c>
      <c r="E35" s="169">
        <f>SUM(E11:E34)+E6+E5</f>
        <v>1507.2166666666667</v>
      </c>
      <c r="F35" s="178" t="s">
        <v>210</v>
      </c>
    </row>
    <row r="36" spans="1:6" x14ac:dyDescent="0.25">
      <c r="D36" s="190"/>
      <c r="E36" s="190"/>
    </row>
    <row r="37" spans="1:6" x14ac:dyDescent="0.25">
      <c r="B37" s="21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SGO-HGO-UTV</vt:lpstr>
      <vt:lpstr>Tiltak SGO-HGO</vt:lpstr>
      <vt:lpstr>'SGO-HGO-UTV'!Print_Area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Inger-Lise Schwab</dc:creator>
  <cp:lastModifiedBy>Maren Ringstad</cp:lastModifiedBy>
  <cp:lastPrinted>2018-03-07T08:53:57Z</cp:lastPrinted>
  <dcterms:created xsi:type="dcterms:W3CDTF">2017-11-28T12:56:36Z</dcterms:created>
  <dcterms:modified xsi:type="dcterms:W3CDTF">2018-03-08T14:55:09Z</dcterms:modified>
</cp:coreProperties>
</file>