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4505" activeTab="0"/>
  </bookViews>
  <sheets>
    <sheet name="SUM" sheetId="1" r:id="rId1"/>
    <sheet name="ett semester" sheetId="2" r:id="rId2"/>
    <sheet name="to semestre" sheetId="3" r:id="rId3"/>
  </sheets>
  <definedNames/>
  <calcPr fullCalcOnLoad="1"/>
</workbook>
</file>

<file path=xl/sharedStrings.xml><?xml version="1.0" encoding="utf-8"?>
<sst xmlns="http://schemas.openxmlformats.org/spreadsheetml/2006/main" count="142" uniqueCount="63">
  <si>
    <t>Inntekter</t>
  </si>
  <si>
    <t>Prosjekter (1)</t>
  </si>
  <si>
    <t>Studiepoengsinntekter</t>
  </si>
  <si>
    <t>Totalt</t>
  </si>
  <si>
    <t>Andre inntekter</t>
  </si>
  <si>
    <t>Kurs</t>
  </si>
  <si>
    <t>Totalt inntekter</t>
  </si>
  <si>
    <t>Kostnader</t>
  </si>
  <si>
    <t>Lønn Audun (2/3 av 80% stilling)</t>
  </si>
  <si>
    <t>Lønn Tian (40% stilling)</t>
  </si>
  <si>
    <t>Veiledere (2)</t>
  </si>
  <si>
    <t>Kurs i presentasjonsteknikk</t>
  </si>
  <si>
    <t>Samling om skriftlig rapportering</t>
  </si>
  <si>
    <t>Øvrige gjesteforelesere (3)</t>
  </si>
  <si>
    <t>Ekstern startssamling (4)</t>
  </si>
  <si>
    <t>Markedsføring (5)</t>
  </si>
  <si>
    <t>Semesterbidrag Prosjektor</t>
  </si>
  <si>
    <t>Studentsosialt tilskudd</t>
  </si>
  <si>
    <t>Studiemateriell studenter (6)</t>
  </si>
  <si>
    <t>Ekskursjon (7)</t>
  </si>
  <si>
    <t>Diverse (databearb./studentprosj.)</t>
  </si>
  <si>
    <t>Dekningsbidrag</t>
  </si>
  <si>
    <t>SUM</t>
  </si>
  <si>
    <t>ETT SEMESTER</t>
  </si>
  <si>
    <t>TO SEMESTRE</t>
  </si>
  <si>
    <t>Budsjett Våren 2010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</si>
  <si>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</si>
  <si>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</si>
  <si>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</si>
  <si>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</si>
  <si>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</si>
  <si>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</si>
  <si>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</si>
  <si>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</si>
  <si>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</si>
  <si>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</si>
  <si>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</si>
  <si>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Juli</t>
  </si>
  <si>
    <t>(1) Prosjekter: Våren 2010 skal vi ha sju prosjekter a 50.000,-</t>
  </si>
  <si>
    <t xml:space="preserve">(2) Veiledere: Våren 2010 skal 7 veiledere få 18.000,- hver for oppfølging av et prosjekt hver i ett semester </t>
  </si>
  <si>
    <t>(3) Øvrige gjesteforelsesere: Våren 2010 skal vi ha 4 eksterne seminarholdere som får 5500 hver for heldagsopplegg</t>
  </si>
  <si>
    <t>(4) Ekstern startssamling: Lokaler og bespisning for å sikre en god start i prosjektene</t>
  </si>
  <si>
    <t xml:space="preserve">(5) Markedsføring: Annonse, utforming og trykk av informasjonsbrosjyre (nødvendig for å kunne nå studenter fra ulike fag) </t>
  </si>
  <si>
    <t>(6) Studiemateriell studenter: Refleksjonsbøker, flip over papir og tusjer</t>
  </si>
  <si>
    <t>(7) Ekskursjon: 10.000,- i transport og bespisning i forbindelse med bedriftsbesøk</t>
  </si>
  <si>
    <t>Alternativt budsjett høst/ Vår</t>
  </si>
  <si>
    <t>Undervisningsopplegg muntlig</t>
  </si>
  <si>
    <t>Undervisningsopplegg skriftlig</t>
  </si>
  <si>
    <t>(1) Prosjekter: 4 prosjekter a 50.000,- hvert semester</t>
  </si>
  <si>
    <t>(2) Veiledere:  4 veiledere a 18000,- hvert semester</t>
  </si>
  <si>
    <t>(3) Øvrige gjesteforelsesere: Høsten 08 og våren 09 skal vi ha 30 timer undervisning a kr 1000,-</t>
  </si>
  <si>
    <t xml:space="preserve">(5) Markedsføring: Annonse og utformingen av denne (nødvendig for å kunne nå studenter fra ulike fag) </t>
  </si>
  <si>
    <t>(6) Studiemateriell studenter: Dette er utgifter knyttet til Prosjektforums refleksjonsbok</t>
  </si>
  <si>
    <t>(7) Ekskursjon: 8.000,- i transport og bespisning i forbindelse med bedriftsbesøk hvert semester</t>
  </si>
  <si>
    <t>Studiepoengsinntekter *</t>
  </si>
  <si>
    <t>* Forutsetter at alle fullfører</t>
  </si>
  <si>
    <t>ENDRING</t>
  </si>
  <si>
    <t>Plantall</t>
  </si>
  <si>
    <t>Lønn Audun (1/3 av 80% stilling)</t>
  </si>
  <si>
    <t>Lønn Tian (10% stilling)</t>
  </si>
  <si>
    <t>Avsetning</t>
  </si>
  <si>
    <t>og at 60p på bachelornivå tilsvarer 15000 kroner</t>
  </si>
  <si>
    <t>ca. 87500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</si>
</sst>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9"/>
      <color indexed="17"/>
      <name val="Geneva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172" fontId="3" fillId="0" borderId="0" xfId="55" applyNumberFormat="1" applyBorder="1">
      <alignment/>
      <protection/>
    </xf>
    <xf numFmtId="172" fontId="3" fillId="0" borderId="0" xfId="55" applyNumberFormat="1">
      <alignment/>
      <protection/>
    </xf>
    <xf numFmtId="172" fontId="4" fillId="0" borderId="0" xfId="55" applyNumberFormat="1" applyFont="1">
      <alignment/>
      <protection/>
    </xf>
    <xf numFmtId="172" fontId="5" fillId="0" borderId="0" xfId="55" applyNumberFormat="1" applyFont="1">
      <alignment/>
      <protection/>
    </xf>
    <xf numFmtId="172" fontId="3" fillId="0" borderId="10" xfId="55" applyNumberFormat="1" applyBorder="1">
      <alignment/>
      <protection/>
    </xf>
    <xf numFmtId="172" fontId="2" fillId="0" borderId="10" xfId="55" applyNumberFormat="1" applyFont="1" applyBorder="1">
      <alignment/>
      <protection/>
    </xf>
    <xf numFmtId="4" fontId="2" fillId="0" borderId="0" xfId="55" applyNumberFormat="1" applyFont="1">
      <alignment/>
      <protection/>
    </xf>
    <xf numFmtId="3" fontId="3" fillId="0" borderId="0" xfId="55" applyNumberFormat="1">
      <alignment/>
      <protection/>
    </xf>
    <xf numFmtId="3" fontId="2" fillId="0" borderId="0" xfId="55" applyNumberFormat="1" applyFont="1">
      <alignment/>
      <protection/>
    </xf>
    <xf numFmtId="4" fontId="3" fillId="0" borderId="0" xfId="55" applyNumberFormat="1">
      <alignment/>
      <protection/>
    </xf>
    <xf numFmtId="4" fontId="3" fillId="0" borderId="10" xfId="55" applyNumberFormat="1" applyFont="1" applyBorder="1">
      <alignment/>
      <protection/>
    </xf>
    <xf numFmtId="3" fontId="3" fillId="0" borderId="10" xfId="55" applyNumberFormat="1" applyFont="1" applyBorder="1">
      <alignment/>
      <protection/>
    </xf>
    <xf numFmtId="3" fontId="2" fillId="0" borderId="10" xfId="55" applyNumberFormat="1" applyFont="1" applyBorder="1">
      <alignment/>
      <protection/>
    </xf>
    <xf numFmtId="4" fontId="3" fillId="0" borderId="0" xfId="55" applyNumberFormat="1" applyFont="1">
      <alignment/>
      <protection/>
    </xf>
    <xf numFmtId="172" fontId="3" fillId="0" borderId="0" xfId="55" applyNumberFormat="1" applyFont="1">
      <alignment/>
      <protection/>
    </xf>
    <xf numFmtId="4" fontId="3" fillId="0" borderId="10" xfId="55" applyNumberFormat="1" applyBorder="1">
      <alignment/>
      <protection/>
    </xf>
    <xf numFmtId="3" fontId="3" fillId="0" borderId="10" xfId="55" applyNumberFormat="1" applyBorder="1">
      <alignment/>
      <protection/>
    </xf>
    <xf numFmtId="4" fontId="3" fillId="0" borderId="11" xfId="55" applyNumberFormat="1" applyBorder="1">
      <alignment/>
      <protection/>
    </xf>
    <xf numFmtId="3" fontId="3" fillId="0" borderId="11" xfId="55" applyNumberFormat="1" applyBorder="1">
      <alignment/>
      <protection/>
    </xf>
    <xf numFmtId="3" fontId="2" fillId="0" borderId="11" xfId="55" applyNumberFormat="1" applyFont="1" applyBorder="1">
      <alignment/>
      <protection/>
    </xf>
    <xf numFmtId="4" fontId="2" fillId="0" borderId="12" xfId="55" applyNumberFormat="1" applyFont="1" applyBorder="1">
      <alignment/>
      <protection/>
    </xf>
    <xf numFmtId="3" fontId="2" fillId="0" borderId="12" xfId="55" applyNumberFormat="1" applyFont="1" applyBorder="1">
      <alignment/>
      <protection/>
    </xf>
    <xf numFmtId="172" fontId="6" fillId="0" borderId="0" xfId="55" applyNumberFormat="1" applyFont="1">
      <alignment/>
      <protection/>
    </xf>
    <xf numFmtId="172" fontId="3" fillId="0" borderId="0" xfId="55" applyNumberFormat="1" applyFont="1" applyBorder="1">
      <alignment/>
      <protection/>
    </xf>
    <xf numFmtId="4" fontId="2" fillId="0" borderId="10" xfId="55" applyNumberFormat="1" applyFont="1" applyBorder="1">
      <alignment/>
      <protection/>
    </xf>
    <xf numFmtId="172" fontId="2" fillId="0" borderId="0" xfId="55" applyNumberFormat="1" applyFont="1">
      <alignment/>
      <protection/>
    </xf>
    <xf numFmtId="3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C85" sqref="C85"/>
    </sheetView>
  </sheetViews>
  <sheetFormatPr defaultColWidth="9.140625" defaultRowHeight="15"/>
  <cols>
    <col min="1" max="1" width="32.57421875" style="0" bestFit="1" customWidth="1"/>
    <col min="2" max="4" width="17.7109375" style="0" customWidth="1"/>
  </cols>
  <sheetData>
    <row r="1" spans="1:4" ht="15">
      <c r="A1" s="1"/>
      <c r="B1" s="13" t="s">
        <v>23</v>
      </c>
      <c r="C1" s="13" t="s">
        <v>24</v>
      </c>
      <c r="D1" s="13" t="s">
        <v>56</v>
      </c>
    </row>
    <row r="2" spans="1:4" ht="15">
      <c r="A2" s="2" t="s">
        <v>0</v>
      </c>
      <c r="B2" s="9"/>
      <c r="C2" s="9"/>
      <c r="D2" s="9"/>
    </row>
    <row r="3" spans="1:4" ht="15">
      <c r="A3" s="3" t="s">
        <v>1</v>
      </c>
      <c r="B3" s="40">
        <v>350000</v>
      </c>
      <c r="C3" s="40">
        <v>400000</v>
      </c>
      <c r="D3" s="40">
        <f>B3-C3</f>
        <v>-50000</v>
      </c>
    </row>
    <row r="4" spans="1:4" ht="15">
      <c r="A4" s="3" t="s">
        <v>57</v>
      </c>
      <c r="B4" s="40">
        <v>300000</v>
      </c>
      <c r="C4" s="40">
        <v>300000</v>
      </c>
      <c r="D4" s="40">
        <f>B4-C4</f>
        <v>0</v>
      </c>
    </row>
    <row r="5" spans="1:4" ht="15">
      <c r="A5" s="3" t="s">
        <v>54</v>
      </c>
      <c r="B5" s="40">
        <v>235700</v>
      </c>
      <c r="C5" s="40">
        <v>314266.6666666667</v>
      </c>
      <c r="D5" s="40">
        <f>B5-C5</f>
        <v>-78566.66666666669</v>
      </c>
    </row>
    <row r="6" spans="1:4" ht="15">
      <c r="A6" s="4" t="s">
        <v>3</v>
      </c>
      <c r="B6" s="10">
        <v>885700</v>
      </c>
      <c r="C6" s="10">
        <v>1014266.66666666</v>
      </c>
      <c r="D6" s="10">
        <f>B6-C6</f>
        <v>-128566.66666665999</v>
      </c>
    </row>
    <row r="7" spans="1:4" ht="15">
      <c r="A7" s="2" t="s">
        <v>4</v>
      </c>
      <c r="B7" s="9"/>
      <c r="C7" s="9"/>
      <c r="D7" s="9"/>
    </row>
    <row r="8" spans="1:4" ht="15">
      <c r="A8" s="3" t="s">
        <v>5</v>
      </c>
      <c r="B8" s="40">
        <v>0</v>
      </c>
      <c r="C8" s="40">
        <v>0</v>
      </c>
      <c r="D8" s="40">
        <f>B8-C8</f>
        <v>0</v>
      </c>
    </row>
    <row r="9" spans="1:4" ht="15">
      <c r="A9" s="5" t="s">
        <v>3</v>
      </c>
      <c r="B9" s="10">
        <v>0</v>
      </c>
      <c r="C9" s="10">
        <v>0</v>
      </c>
      <c r="D9" s="10">
        <f>B9-C9</f>
        <v>0</v>
      </c>
    </row>
    <row r="10" spans="1:4" ht="15">
      <c r="A10" s="6"/>
      <c r="B10" s="11"/>
      <c r="C10" s="11"/>
      <c r="D10" s="11"/>
    </row>
    <row r="11" spans="1:4" ht="15.75" thickBot="1">
      <c r="A11" s="7" t="s">
        <v>6</v>
      </c>
      <c r="B11" s="12">
        <v>885700</v>
      </c>
      <c r="C11" s="12">
        <v>1014266.66666666</v>
      </c>
      <c r="D11" s="12">
        <f>B11-C11</f>
        <v>-128566.66666665999</v>
      </c>
    </row>
    <row r="12" spans="1:4" ht="15.75" thickTop="1">
      <c r="A12" s="3"/>
      <c r="B12" s="9"/>
      <c r="C12" s="9"/>
      <c r="D12" s="9"/>
    </row>
    <row r="13" spans="1:4" ht="15">
      <c r="A13" s="2" t="s">
        <v>7</v>
      </c>
      <c r="B13" s="9"/>
      <c r="C13" s="9"/>
      <c r="D13" s="9"/>
    </row>
    <row r="14" spans="1:4" ht="15">
      <c r="A14" s="2" t="s">
        <v>8</v>
      </c>
      <c r="B14" s="40">
        <v>228000</v>
      </c>
      <c r="C14" s="40">
        <v>228000</v>
      </c>
      <c r="D14" s="40">
        <f aca="true" t="shared" si="0" ref="D14:D29">B14-C14</f>
        <v>0</v>
      </c>
    </row>
    <row r="15" spans="1:4" ht="15">
      <c r="A15" s="2" t="s">
        <v>9</v>
      </c>
      <c r="B15" s="40">
        <v>248640</v>
      </c>
      <c r="C15" s="40">
        <v>248640</v>
      </c>
      <c r="D15" s="40">
        <f t="shared" si="0"/>
        <v>0</v>
      </c>
    </row>
    <row r="16" spans="1:4" ht="15">
      <c r="A16" s="3" t="s">
        <v>10</v>
      </c>
      <c r="B16" s="40">
        <v>126000</v>
      </c>
      <c r="C16" s="40">
        <v>144000</v>
      </c>
      <c r="D16" s="40">
        <f t="shared" si="0"/>
        <v>-18000</v>
      </c>
    </row>
    <row r="17" spans="1:4" ht="15">
      <c r="A17" s="3" t="s">
        <v>11</v>
      </c>
      <c r="B17" s="40">
        <v>20000</v>
      </c>
      <c r="C17" s="40">
        <v>30000</v>
      </c>
      <c r="D17" s="40">
        <f t="shared" si="0"/>
        <v>-10000</v>
      </c>
    </row>
    <row r="18" spans="1:4" ht="15">
      <c r="A18" s="3" t="s">
        <v>12</v>
      </c>
      <c r="B18" s="40">
        <v>12000</v>
      </c>
      <c r="C18" s="40">
        <v>22000</v>
      </c>
      <c r="D18" s="40">
        <f t="shared" si="0"/>
        <v>-10000</v>
      </c>
    </row>
    <row r="19" spans="1:4" ht="15">
      <c r="A19" s="3" t="s">
        <v>13</v>
      </c>
      <c r="B19" s="40">
        <v>22000</v>
      </c>
      <c r="C19" s="40">
        <v>30000</v>
      </c>
      <c r="D19" s="40">
        <f t="shared" si="0"/>
        <v>-8000</v>
      </c>
    </row>
    <row r="20" spans="1:4" ht="15">
      <c r="A20" s="3" t="s">
        <v>14</v>
      </c>
      <c r="B20" s="40">
        <v>20000</v>
      </c>
      <c r="C20" s="40">
        <v>30000</v>
      </c>
      <c r="D20" s="40">
        <f t="shared" si="0"/>
        <v>-10000</v>
      </c>
    </row>
    <row r="21" spans="1:4" ht="15">
      <c r="A21" s="3" t="s">
        <v>15</v>
      </c>
      <c r="B21" s="40">
        <v>18000</v>
      </c>
      <c r="C21" s="40">
        <v>20000</v>
      </c>
      <c r="D21" s="40">
        <f t="shared" si="0"/>
        <v>-2000</v>
      </c>
    </row>
    <row r="22" spans="1:4" ht="15">
      <c r="A22" s="3" t="s">
        <v>16</v>
      </c>
      <c r="B22" s="40">
        <v>12000</v>
      </c>
      <c r="C22" s="40">
        <v>20000</v>
      </c>
      <c r="D22" s="40">
        <f t="shared" si="0"/>
        <v>-8000</v>
      </c>
    </row>
    <row r="23" spans="1:4" ht="15">
      <c r="A23" s="3" t="s">
        <v>17</v>
      </c>
      <c r="B23" s="40">
        <v>3000</v>
      </c>
      <c r="C23" s="40">
        <v>5000</v>
      </c>
      <c r="D23" s="40">
        <f t="shared" si="0"/>
        <v>-2000</v>
      </c>
    </row>
    <row r="24" spans="1:4" ht="15">
      <c r="A24" s="3" t="s">
        <v>18</v>
      </c>
      <c r="B24" s="40">
        <v>3000</v>
      </c>
      <c r="C24" s="40">
        <v>6000</v>
      </c>
      <c r="D24" s="40">
        <f t="shared" si="0"/>
        <v>-3000</v>
      </c>
    </row>
    <row r="25" spans="1:4" ht="15">
      <c r="A25" s="3" t="s">
        <v>19</v>
      </c>
      <c r="B25" s="40">
        <v>10000</v>
      </c>
      <c r="C25" s="40">
        <v>16000</v>
      </c>
      <c r="D25" s="40">
        <f t="shared" si="0"/>
        <v>-6000</v>
      </c>
    </row>
    <row r="26" spans="1:4" ht="15">
      <c r="A26" s="3" t="s">
        <v>20</v>
      </c>
      <c r="B26" s="40">
        <v>5000</v>
      </c>
      <c r="C26" s="40">
        <v>10000</v>
      </c>
      <c r="D26" s="40">
        <f t="shared" si="0"/>
        <v>-5000</v>
      </c>
    </row>
    <row r="27" spans="1:4" ht="15">
      <c r="A27" s="4" t="s">
        <v>3</v>
      </c>
      <c r="B27" s="10">
        <v>868466.6666666667</v>
      </c>
      <c r="C27" s="10">
        <v>950466.6666666667</v>
      </c>
      <c r="D27" s="10">
        <f t="shared" si="0"/>
        <v>-82000</v>
      </c>
    </row>
    <row r="28" spans="1:4" ht="15">
      <c r="A28" s="3"/>
      <c r="B28" s="9"/>
      <c r="C28" s="9"/>
      <c r="D28" s="9">
        <f t="shared" si="0"/>
        <v>0</v>
      </c>
    </row>
    <row r="29" spans="1:4" ht="15">
      <c r="A29" s="8" t="s">
        <v>21</v>
      </c>
      <c r="B29" s="10">
        <v>17233</v>
      </c>
      <c r="C29" s="10">
        <v>63800</v>
      </c>
      <c r="D29" s="10">
        <f t="shared" si="0"/>
        <v>-46567</v>
      </c>
    </row>
    <row r="31" ht="15">
      <c r="A31" t="s">
        <v>55</v>
      </c>
    </row>
    <row r="56" spans="1:4" ht="15">
      <c r="A56" s="1"/>
      <c r="B56" s="13" t="s">
        <v>23</v>
      </c>
      <c r="C56" s="13" t="s">
        <v>24</v>
      </c>
      <c r="D56" s="13" t="s">
        <v>56</v>
      </c>
    </row>
    <row r="57" spans="1:4" ht="15">
      <c r="A57" s="2" t="s">
        <v>0</v>
      </c>
      <c r="B57" s="9"/>
      <c r="C57" s="9"/>
      <c r="D57" s="9"/>
    </row>
    <row r="58" spans="1:4" ht="15">
      <c r="A58" s="3" t="s">
        <v>1</v>
      </c>
      <c r="B58" s="40">
        <v>0</v>
      </c>
      <c r="C58" s="40">
        <v>0</v>
      </c>
      <c r="D58" s="40">
        <f>B58-C58</f>
        <v>0</v>
      </c>
    </row>
    <row r="59" spans="1:4" ht="15">
      <c r="A59" s="3" t="s">
        <v>60</v>
      </c>
      <c r="B59" s="40">
        <v>150000</v>
      </c>
      <c r="C59" s="40">
        <v>0</v>
      </c>
      <c r="D59" s="40">
        <f>B59-C59</f>
        <v>150000</v>
      </c>
    </row>
    <row r="60" spans="1:4" ht="15">
      <c r="A60" s="3" t="s">
        <v>54</v>
      </c>
      <c r="B60" s="40" t="s">
        <v>62</v>
      </c>
      <c r="C60" s="40">
        <v>0</v>
      </c>
      <c r="D60" s="40">
        <v>0</v>
      </c>
    </row>
    <row r="61" spans="1:4" ht="15">
      <c r="A61" s="4" t="s">
        <v>3</v>
      </c>
      <c r="B61" s="10">
        <v>150000</v>
      </c>
      <c r="C61" s="10">
        <v>0</v>
      </c>
      <c r="D61" s="10">
        <v>0</v>
      </c>
    </row>
    <row r="62" spans="1:4" ht="15.75" thickBot="1">
      <c r="A62" s="7" t="s">
        <v>6</v>
      </c>
      <c r="B62" s="12">
        <v>237500</v>
      </c>
      <c r="C62" s="12">
        <v>0</v>
      </c>
      <c r="D62" s="12">
        <v>0</v>
      </c>
    </row>
    <row r="63" spans="1:4" ht="15.75" thickTop="1">
      <c r="A63" s="3"/>
      <c r="B63" s="9"/>
      <c r="C63" s="9"/>
      <c r="D63" s="9"/>
    </row>
    <row r="64" spans="1:4" ht="15">
      <c r="A64" s="2" t="s">
        <v>7</v>
      </c>
      <c r="B64" s="9"/>
      <c r="C64" s="9"/>
      <c r="D64" s="9"/>
    </row>
    <row r="65" spans="1:4" ht="15">
      <c r="A65" s="2" t="s">
        <v>58</v>
      </c>
      <c r="B65" s="40">
        <v>114168</v>
      </c>
      <c r="C65" s="40">
        <v>0</v>
      </c>
      <c r="D65" s="40">
        <v>0</v>
      </c>
    </row>
    <row r="66" spans="1:4" ht="15">
      <c r="A66" s="2" t="s">
        <v>59</v>
      </c>
      <c r="B66" s="40">
        <v>62000</v>
      </c>
      <c r="C66" s="40">
        <v>0</v>
      </c>
      <c r="D66" s="40">
        <v>0</v>
      </c>
    </row>
    <row r="67" spans="1:4" ht="15">
      <c r="A67" s="3" t="s">
        <v>13</v>
      </c>
      <c r="B67" s="40">
        <v>10000</v>
      </c>
      <c r="C67" s="40">
        <v>0</v>
      </c>
      <c r="D67" s="40">
        <v>0</v>
      </c>
    </row>
    <row r="68" spans="1:4" ht="15">
      <c r="A68" s="3" t="s">
        <v>14</v>
      </c>
      <c r="B68" s="40">
        <v>65000</v>
      </c>
      <c r="C68" s="40">
        <v>0</v>
      </c>
      <c r="D68" s="40">
        <v>0</v>
      </c>
    </row>
    <row r="69" spans="1:4" ht="15">
      <c r="A69" s="3" t="s">
        <v>15</v>
      </c>
      <c r="B69" s="40">
        <v>10000</v>
      </c>
      <c r="C69" s="40">
        <v>0</v>
      </c>
      <c r="D69" s="40">
        <v>0</v>
      </c>
    </row>
    <row r="70" spans="1:4" ht="15">
      <c r="A70" s="3" t="s">
        <v>18</v>
      </c>
      <c r="B70" s="40">
        <v>6000</v>
      </c>
      <c r="C70" s="40">
        <v>0</v>
      </c>
      <c r="D70" s="40">
        <v>0</v>
      </c>
    </row>
    <row r="71" spans="1:4" ht="15">
      <c r="A71" s="3" t="s">
        <v>19</v>
      </c>
      <c r="B71" s="40">
        <v>10000</v>
      </c>
      <c r="C71" s="40">
        <v>0</v>
      </c>
      <c r="D71" s="40">
        <v>0</v>
      </c>
    </row>
    <row r="72" spans="1:4" ht="15">
      <c r="A72" s="3" t="s">
        <v>20</v>
      </c>
      <c r="B72" s="40">
        <v>5000</v>
      </c>
      <c r="C72" s="40">
        <v>0</v>
      </c>
      <c r="D72" s="40">
        <v>0</v>
      </c>
    </row>
    <row r="73" spans="1:4" ht="15">
      <c r="A73" s="4" t="s">
        <v>3</v>
      </c>
      <c r="B73" s="10">
        <v>282168</v>
      </c>
      <c r="C73" s="10">
        <v>0</v>
      </c>
      <c r="D73" s="10">
        <v>0</v>
      </c>
    </row>
    <row r="74" spans="1:4" ht="15">
      <c r="A74" s="3"/>
      <c r="B74" s="9"/>
      <c r="C74" s="9"/>
      <c r="D74" s="9">
        <f>B74-C74</f>
        <v>0</v>
      </c>
    </row>
    <row r="75" spans="1:4" ht="15">
      <c r="A75" s="8" t="s">
        <v>21</v>
      </c>
      <c r="B75" s="10">
        <v>-44668</v>
      </c>
      <c r="C75" s="10">
        <v>0</v>
      </c>
      <c r="D75" s="10">
        <v>0</v>
      </c>
    </row>
    <row r="77" ht="15">
      <c r="A77" t="s">
        <v>55</v>
      </c>
    </row>
    <row r="78" ht="15">
      <c r="A78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L7" sqref="L7"/>
    </sheetView>
  </sheetViews>
  <sheetFormatPr defaultColWidth="10.8515625" defaultRowHeight="15"/>
  <cols>
    <col min="1" max="1" width="27.7109375" style="15" customWidth="1"/>
    <col min="2" max="2" width="12.8515625" style="15" bestFit="1" customWidth="1"/>
    <col min="3" max="3" width="12.8515625" style="15" customWidth="1"/>
    <col min="4" max="13" width="12.8515625" style="15" bestFit="1" customWidth="1"/>
    <col min="14" max="14" width="14.00390625" style="15" bestFit="1" customWidth="1"/>
    <col min="15" max="16384" width="10.8515625" style="15" customWidth="1"/>
  </cols>
  <sheetData>
    <row r="1" spans="1:4" ht="12">
      <c r="A1" s="14"/>
      <c r="B1" s="14"/>
      <c r="C1" s="14"/>
      <c r="D1" s="14"/>
    </row>
    <row r="2" ht="18">
      <c r="A2" s="16" t="s">
        <v>25</v>
      </c>
    </row>
    <row r="3" ht="15.75">
      <c r="A3" s="17"/>
    </row>
    <row r="4" spans="2:14" ht="12" customHeight="1"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8" t="s">
        <v>31</v>
      </c>
      <c r="H4" s="18" t="s">
        <v>32</v>
      </c>
      <c r="I4" s="18" t="s">
        <v>33</v>
      </c>
      <c r="J4" s="18" t="s">
        <v>34</v>
      </c>
      <c r="K4" s="18" t="s">
        <v>35</v>
      </c>
      <c r="L4" s="18" t="s">
        <v>36</v>
      </c>
      <c r="M4" s="18" t="s">
        <v>37</v>
      </c>
      <c r="N4" s="19" t="s">
        <v>22</v>
      </c>
    </row>
    <row r="5" spans="1:14" ht="12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2">
      <c r="A6" s="23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>
        <v>350000</v>
      </c>
      <c r="M6" s="21"/>
      <c r="N6" s="22">
        <f>SUM(B6:M6)</f>
        <v>350000</v>
      </c>
    </row>
    <row r="7" spans="1:14" s="23" customFormat="1" ht="12">
      <c r="A7" s="23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>
        <f>(30*20)/60*23570</f>
        <v>235700</v>
      </c>
      <c r="M7" s="21"/>
      <c r="N7" s="22">
        <f>SUM(B7:M7)</f>
        <v>235700</v>
      </c>
    </row>
    <row r="8" spans="1:16" s="28" customFormat="1" ht="12">
      <c r="A8" s="24" t="s">
        <v>3</v>
      </c>
      <c r="B8" s="25">
        <f aca="true" t="shared" si="0" ref="B8:M8">SUM(B6:B7)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585700</v>
      </c>
      <c r="M8" s="25">
        <f t="shared" si="0"/>
        <v>0</v>
      </c>
      <c r="N8" s="26">
        <f>SUM(B8:M8)</f>
        <v>585700</v>
      </c>
      <c r="O8" s="27"/>
      <c r="P8" s="27"/>
    </row>
    <row r="9" spans="1:14" ht="12">
      <c r="A9" s="20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12">
      <c r="A10" s="23" t="s">
        <v>5</v>
      </c>
      <c r="B10" s="21"/>
      <c r="C10" s="21">
        <f>$B10</f>
        <v>0</v>
      </c>
      <c r="D10" s="21">
        <f aca="true" t="shared" si="1" ref="D10:M10">$B10</f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2">
        <f>SUM(B10:M10)</f>
        <v>0</v>
      </c>
    </row>
    <row r="11" spans="1:14" ht="12">
      <c r="A11" s="29" t="s">
        <v>3</v>
      </c>
      <c r="B11" s="30">
        <f aca="true" t="shared" si="2" ref="B11:M11">SUM(B10:B10)</f>
        <v>0</v>
      </c>
      <c r="C11" s="30">
        <f t="shared" si="2"/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26">
        <f>SUM(B11:M11)</f>
        <v>0</v>
      </c>
    </row>
    <row r="12" spans="1:14" ht="12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4" s="36" customFormat="1" ht="12.75" thickBot="1">
      <c r="A13" s="34" t="s">
        <v>6</v>
      </c>
      <c r="B13" s="35">
        <f aca="true" t="shared" si="3" ref="B13:M13">B8+B11</f>
        <v>0</v>
      </c>
      <c r="C13" s="35">
        <f t="shared" si="3"/>
        <v>0</v>
      </c>
      <c r="D13" s="35">
        <f t="shared" si="3"/>
        <v>0</v>
      </c>
      <c r="E13" s="35">
        <f t="shared" si="3"/>
        <v>0</v>
      </c>
      <c r="F13" s="35">
        <f t="shared" si="3"/>
        <v>0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 t="shared" si="3"/>
        <v>585700</v>
      </c>
      <c r="M13" s="35">
        <f t="shared" si="3"/>
        <v>0</v>
      </c>
      <c r="N13" s="35">
        <f>SUM(B13:M13)</f>
        <v>585700</v>
      </c>
    </row>
    <row r="14" spans="1:14" ht="12.75" thickTop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2">
      <c r="A15" s="20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2">
      <c r="A16" s="20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>
        <f>460000*2/3</f>
        <v>306666.6666666667</v>
      </c>
      <c r="M16" s="21"/>
      <c r="N16" s="22">
        <f aca="true" t="shared" si="4" ref="N16:N29">SUM(B16:M16)</f>
        <v>306666.6666666667</v>
      </c>
    </row>
    <row r="17" spans="1:14" ht="12">
      <c r="A17" s="20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f>777000*40%</f>
        <v>310800</v>
      </c>
      <c r="M17" s="21"/>
      <c r="N17" s="22">
        <f t="shared" si="4"/>
        <v>310800</v>
      </c>
    </row>
    <row r="18" spans="1:14" ht="12">
      <c r="A18" s="23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126000</v>
      </c>
      <c r="M18" s="21"/>
      <c r="N18" s="22">
        <f t="shared" si="4"/>
        <v>126000</v>
      </c>
    </row>
    <row r="19" spans="1:14" ht="12">
      <c r="A19" s="23" t="s">
        <v>11</v>
      </c>
      <c r="B19" s="21"/>
      <c r="C19" s="21"/>
      <c r="D19" s="21"/>
      <c r="E19" s="21"/>
      <c r="F19" s="21"/>
      <c r="G19" s="21"/>
      <c r="H19" s="21"/>
      <c r="I19" s="21">
        <v>20000</v>
      </c>
      <c r="J19" s="21"/>
      <c r="K19" s="21"/>
      <c r="L19" s="21"/>
      <c r="M19" s="21"/>
      <c r="N19" s="22">
        <f t="shared" si="4"/>
        <v>20000</v>
      </c>
    </row>
    <row r="20" spans="1:14" ht="12">
      <c r="A20" s="23" t="s">
        <v>12</v>
      </c>
      <c r="B20" s="21"/>
      <c r="C20" s="21"/>
      <c r="D20" s="21"/>
      <c r="E20" s="21"/>
      <c r="F20" s="21"/>
      <c r="G20" s="21"/>
      <c r="H20" s="21">
        <v>12000</v>
      </c>
      <c r="I20" s="21"/>
      <c r="J20" s="21"/>
      <c r="K20" s="21"/>
      <c r="L20" s="21"/>
      <c r="M20" s="21"/>
      <c r="N20" s="22">
        <f t="shared" si="4"/>
        <v>12000</v>
      </c>
    </row>
    <row r="21" spans="1:14" ht="12">
      <c r="A21" s="23" t="s">
        <v>13</v>
      </c>
      <c r="B21" s="21"/>
      <c r="C21" s="21"/>
      <c r="D21" s="21"/>
      <c r="E21" s="21"/>
      <c r="F21" s="21"/>
      <c r="G21" s="21"/>
      <c r="H21" s="21">
        <v>5500</v>
      </c>
      <c r="I21" s="21">
        <v>5500</v>
      </c>
      <c r="J21" s="21">
        <v>5500</v>
      </c>
      <c r="K21" s="21">
        <v>5500</v>
      </c>
      <c r="L21" s="21"/>
      <c r="M21" s="21"/>
      <c r="N21" s="22">
        <f t="shared" si="4"/>
        <v>22000</v>
      </c>
    </row>
    <row r="22" spans="1:14" ht="12">
      <c r="A22" s="23" t="s">
        <v>14</v>
      </c>
      <c r="B22" s="21"/>
      <c r="C22" s="21"/>
      <c r="D22" s="21"/>
      <c r="E22" s="21"/>
      <c r="F22" s="21"/>
      <c r="G22" s="21">
        <v>20000</v>
      </c>
      <c r="H22" s="21"/>
      <c r="I22" s="21"/>
      <c r="J22" s="21"/>
      <c r="K22" s="21"/>
      <c r="L22" s="21"/>
      <c r="M22" s="21"/>
      <c r="N22" s="22">
        <f t="shared" si="4"/>
        <v>20000</v>
      </c>
    </row>
    <row r="23" spans="1:14" ht="12">
      <c r="A23" s="23" t="s">
        <v>15</v>
      </c>
      <c r="B23" s="21"/>
      <c r="C23" s="21"/>
      <c r="D23" s="21">
        <v>10000</v>
      </c>
      <c r="E23" s="21"/>
      <c r="F23" s="21"/>
      <c r="G23" s="21"/>
      <c r="H23" s="21"/>
      <c r="I23" s="21"/>
      <c r="J23" s="21"/>
      <c r="K23" s="21">
        <v>8000</v>
      </c>
      <c r="L23" s="21"/>
      <c r="M23" s="21"/>
      <c r="N23" s="22">
        <f t="shared" si="4"/>
        <v>18000</v>
      </c>
    </row>
    <row r="24" spans="1:14" ht="12">
      <c r="A24" s="23" t="s">
        <v>16</v>
      </c>
      <c r="B24" s="21"/>
      <c r="C24" s="21"/>
      <c r="D24" s="21"/>
      <c r="E24" s="21"/>
      <c r="F24" s="21"/>
      <c r="G24" s="21">
        <v>12000</v>
      </c>
      <c r="H24" s="21"/>
      <c r="I24" s="21"/>
      <c r="J24" s="21"/>
      <c r="K24" s="21"/>
      <c r="L24" s="21"/>
      <c r="M24" s="21"/>
      <c r="N24" s="22">
        <f t="shared" si="4"/>
        <v>12000</v>
      </c>
    </row>
    <row r="25" spans="1:14" ht="12">
      <c r="A25" s="23" t="s">
        <v>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>
        <v>3000</v>
      </c>
      <c r="M25" s="21"/>
      <c r="N25" s="22">
        <f t="shared" si="4"/>
        <v>3000</v>
      </c>
    </row>
    <row r="26" spans="1:14" ht="12">
      <c r="A26" s="23" t="s">
        <v>18</v>
      </c>
      <c r="B26" s="21"/>
      <c r="C26" s="21"/>
      <c r="D26" s="21"/>
      <c r="E26" s="21"/>
      <c r="F26" s="21"/>
      <c r="G26" s="21">
        <v>3000</v>
      </c>
      <c r="H26" s="21"/>
      <c r="I26" s="21"/>
      <c r="J26" s="21"/>
      <c r="K26" s="21"/>
      <c r="L26" s="21"/>
      <c r="M26" s="21"/>
      <c r="N26" s="22">
        <f t="shared" si="4"/>
        <v>3000</v>
      </c>
    </row>
    <row r="27" spans="1:14" ht="12">
      <c r="A27" s="23" t="s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>
        <v>10000</v>
      </c>
      <c r="L27" s="21"/>
      <c r="M27" s="21"/>
      <c r="N27" s="22">
        <f t="shared" si="4"/>
        <v>10000</v>
      </c>
    </row>
    <row r="28" spans="1:14" ht="12">
      <c r="A28" s="23" t="s">
        <v>20</v>
      </c>
      <c r="B28" s="21"/>
      <c r="C28" s="21"/>
      <c r="D28" s="21"/>
      <c r="E28" s="21"/>
      <c r="F28" s="21"/>
      <c r="G28" s="21">
        <v>5000</v>
      </c>
      <c r="H28" s="21"/>
      <c r="I28" s="21"/>
      <c r="J28" s="21"/>
      <c r="K28" s="21"/>
      <c r="L28" s="21"/>
      <c r="M28" s="21"/>
      <c r="N28" s="22">
        <f t="shared" si="4"/>
        <v>5000</v>
      </c>
    </row>
    <row r="29" spans="1:14" s="37" customFormat="1" ht="12">
      <c r="A29" s="24" t="s">
        <v>3</v>
      </c>
      <c r="B29" s="25">
        <f aca="true" t="shared" si="5" ref="B29:K29">SUM(B16:B28)</f>
        <v>0</v>
      </c>
      <c r="C29" s="25">
        <f t="shared" si="5"/>
        <v>0</v>
      </c>
      <c r="D29" s="25">
        <f t="shared" si="5"/>
        <v>10000</v>
      </c>
      <c r="E29" s="25">
        <f t="shared" si="5"/>
        <v>0</v>
      </c>
      <c r="F29" s="25">
        <f t="shared" si="5"/>
        <v>0</v>
      </c>
      <c r="G29" s="25">
        <f t="shared" si="5"/>
        <v>40000</v>
      </c>
      <c r="H29" s="25">
        <f t="shared" si="5"/>
        <v>17500</v>
      </c>
      <c r="I29" s="25">
        <f t="shared" si="5"/>
        <v>25500</v>
      </c>
      <c r="J29" s="25">
        <f t="shared" si="5"/>
        <v>5500</v>
      </c>
      <c r="K29" s="25">
        <f t="shared" si="5"/>
        <v>23500</v>
      </c>
      <c r="L29" s="25">
        <f>SUM(L16:L28)</f>
        <v>746466.6666666667</v>
      </c>
      <c r="M29" s="25">
        <f>SUM(M16:M28)</f>
        <v>0</v>
      </c>
      <c r="N29" s="26">
        <f t="shared" si="4"/>
        <v>868466.6666666667</v>
      </c>
    </row>
    <row r="30" spans="1:14" ht="12">
      <c r="A30" s="2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12">
      <c r="A31" s="38" t="s">
        <v>21</v>
      </c>
      <c r="B31" s="26">
        <f aca="true" t="shared" si="6" ref="B31:M31">B13-B29</f>
        <v>0</v>
      </c>
      <c r="C31" s="26">
        <f t="shared" si="6"/>
        <v>0</v>
      </c>
      <c r="D31" s="26">
        <f t="shared" si="6"/>
        <v>-10000</v>
      </c>
      <c r="E31" s="26">
        <f t="shared" si="6"/>
        <v>0</v>
      </c>
      <c r="F31" s="26">
        <f t="shared" si="6"/>
        <v>0</v>
      </c>
      <c r="G31" s="26">
        <f t="shared" si="6"/>
        <v>-40000</v>
      </c>
      <c r="H31" s="26">
        <f t="shared" si="6"/>
        <v>-17500</v>
      </c>
      <c r="I31" s="26">
        <f t="shared" si="6"/>
        <v>-25500</v>
      </c>
      <c r="J31" s="26">
        <f t="shared" si="6"/>
        <v>-5500</v>
      </c>
      <c r="K31" s="26">
        <f t="shared" si="6"/>
        <v>-23500</v>
      </c>
      <c r="L31" s="26">
        <f t="shared" si="6"/>
        <v>-160766.66666666674</v>
      </c>
      <c r="M31" s="26">
        <f t="shared" si="6"/>
        <v>0</v>
      </c>
      <c r="N31" s="26">
        <f>SUM(B31:M31)</f>
        <v>-282766.66666666674</v>
      </c>
    </row>
    <row r="32" spans="1:5" ht="12">
      <c r="A32" s="23"/>
      <c r="B32" s="23"/>
      <c r="C32" s="23"/>
      <c r="D32" s="23"/>
      <c r="E32" s="23"/>
    </row>
    <row r="33" spans="1:13" ht="1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5" ht="12">
      <c r="A35" s="15" t="s">
        <v>38</v>
      </c>
    </row>
    <row r="36" ht="12">
      <c r="A36" s="15" t="s">
        <v>39</v>
      </c>
    </row>
    <row r="37" ht="12">
      <c r="A37" s="15" t="s">
        <v>40</v>
      </c>
    </row>
    <row r="38" ht="12">
      <c r="A38" s="15" t="s">
        <v>41</v>
      </c>
    </row>
    <row r="39" ht="12">
      <c r="A39" s="15" t="s">
        <v>42</v>
      </c>
    </row>
    <row r="40" ht="12">
      <c r="A40" s="15" t="s">
        <v>43</v>
      </c>
    </row>
    <row r="41" spans="1:8" ht="12">
      <c r="A41" s="15" t="s">
        <v>44</v>
      </c>
      <c r="H41" s="15">
        <v>30</v>
      </c>
    </row>
    <row r="42" ht="12">
      <c r="H42" s="15">
        <v>20</v>
      </c>
    </row>
    <row r="43" ht="12">
      <c r="H43" s="15">
        <f>(H41*H42)/60</f>
        <v>10</v>
      </c>
    </row>
    <row r="44" ht="12">
      <c r="H44" s="15">
        <f>H43*20000</f>
        <v>200000</v>
      </c>
    </row>
    <row r="46" ht="12">
      <c r="H46" s="15">
        <f>44000*0.576</f>
        <v>25343.999999999996</v>
      </c>
    </row>
    <row r="47" ht="12">
      <c r="H47" s="15">
        <f>H46*93%</f>
        <v>23569.92</v>
      </c>
    </row>
  </sheetData>
  <sheetProtection/>
  <printOptions/>
  <pageMargins left="0.75" right="0.75" top="1" bottom="1" header="0.5" footer="0.5"/>
  <pageSetup fitToHeight="1" fitToWidth="1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N4" sqref="N4:N31"/>
    </sheetView>
  </sheetViews>
  <sheetFormatPr defaultColWidth="10.8515625" defaultRowHeight="15"/>
  <cols>
    <col min="1" max="1" width="27.7109375" style="15" customWidth="1"/>
    <col min="2" max="2" width="12.8515625" style="15" bestFit="1" customWidth="1"/>
    <col min="3" max="3" width="12.8515625" style="15" customWidth="1"/>
    <col min="4" max="13" width="12.8515625" style="15" bestFit="1" customWidth="1"/>
    <col min="14" max="14" width="14.00390625" style="39" bestFit="1" customWidth="1"/>
    <col min="15" max="16384" width="10.8515625" style="15" customWidth="1"/>
  </cols>
  <sheetData>
    <row r="1" spans="1:4" ht="12">
      <c r="A1" s="14"/>
      <c r="B1" s="14"/>
      <c r="C1" s="14"/>
      <c r="D1" s="14"/>
    </row>
    <row r="2" ht="18">
      <c r="A2" s="16" t="s">
        <v>45</v>
      </c>
    </row>
    <row r="3" ht="15.75">
      <c r="A3" s="17"/>
    </row>
    <row r="4" spans="2:14" ht="12" customHeight="1"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8" t="s">
        <v>31</v>
      </c>
      <c r="H4" s="18" t="s">
        <v>32</v>
      </c>
      <c r="I4" s="18" t="s">
        <v>33</v>
      </c>
      <c r="J4" s="18" t="s">
        <v>34</v>
      </c>
      <c r="K4" s="18" t="s">
        <v>35</v>
      </c>
      <c r="L4" s="18" t="s">
        <v>36</v>
      </c>
      <c r="M4" s="18" t="s">
        <v>37</v>
      </c>
      <c r="N4" s="19" t="s">
        <v>22</v>
      </c>
    </row>
    <row r="5" spans="1:14" ht="12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2">
      <c r="A6" s="23" t="s">
        <v>1</v>
      </c>
      <c r="B6" s="21"/>
      <c r="C6" s="21"/>
      <c r="D6" s="21"/>
      <c r="E6" s="21"/>
      <c r="F6" s="21">
        <v>200000</v>
      </c>
      <c r="G6" s="21"/>
      <c r="H6" s="21"/>
      <c r="I6" s="21"/>
      <c r="J6" s="21"/>
      <c r="K6" s="21"/>
      <c r="L6" s="21">
        <v>200000</v>
      </c>
      <c r="M6" s="21"/>
      <c r="N6" s="22">
        <f>SUM(B6:M6)</f>
        <v>400000</v>
      </c>
    </row>
    <row r="7" spans="1:14" s="23" customFormat="1" ht="12">
      <c r="A7" s="23" t="s">
        <v>2</v>
      </c>
      <c r="B7" s="21"/>
      <c r="C7" s="21"/>
      <c r="D7" s="21"/>
      <c r="E7" s="21"/>
      <c r="F7" s="21">
        <f>(20*20)/60*23570</f>
        <v>157133.33333333334</v>
      </c>
      <c r="G7" s="21"/>
      <c r="H7" s="21"/>
      <c r="I7" s="21"/>
      <c r="J7" s="21"/>
      <c r="K7" s="21"/>
      <c r="L7" s="21">
        <f>(20*20)/60*23570</f>
        <v>157133.33333333334</v>
      </c>
      <c r="M7" s="21"/>
      <c r="N7" s="22">
        <f>SUM(B7:M7)</f>
        <v>314266.6666666667</v>
      </c>
    </row>
    <row r="8" spans="1:16" s="28" customFormat="1" ht="12">
      <c r="A8" s="24" t="s">
        <v>3</v>
      </c>
      <c r="B8" s="25">
        <f aca="true" t="shared" si="0" ref="B8:M8">SUM(B6:B7)</f>
        <v>0</v>
      </c>
      <c r="C8" s="25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357133.3333333334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357133.3333333334</v>
      </c>
      <c r="M8" s="25">
        <f t="shared" si="0"/>
        <v>0</v>
      </c>
      <c r="N8" s="26">
        <f>SUM(B8:M8)</f>
        <v>714266.6666666667</v>
      </c>
      <c r="O8" s="27"/>
      <c r="P8" s="27"/>
    </row>
    <row r="9" spans="1:14" ht="12">
      <c r="A9" s="20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12">
      <c r="A10" s="23" t="s">
        <v>5</v>
      </c>
      <c r="B10" s="21"/>
      <c r="C10" s="21">
        <f>$B10</f>
        <v>0</v>
      </c>
      <c r="D10" s="21">
        <f aca="true" t="shared" si="1" ref="D10:M10">$B10</f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2">
        <f>SUM(B10:M10)</f>
        <v>0</v>
      </c>
    </row>
    <row r="11" spans="1:14" ht="12">
      <c r="A11" s="29" t="s">
        <v>3</v>
      </c>
      <c r="B11" s="30">
        <f aca="true" t="shared" si="2" ref="B11:M11">SUM(B10:B10)</f>
        <v>0</v>
      </c>
      <c r="C11" s="30">
        <f t="shared" si="2"/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26">
        <f>SUM(B11:M11)</f>
        <v>0</v>
      </c>
    </row>
    <row r="12" spans="1:14" ht="12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4" s="36" customFormat="1" ht="12.75" thickBot="1">
      <c r="A13" s="34" t="s">
        <v>6</v>
      </c>
      <c r="B13" s="35">
        <f aca="true" t="shared" si="3" ref="B13:M13">B8+B11</f>
        <v>0</v>
      </c>
      <c r="C13" s="35">
        <f t="shared" si="3"/>
        <v>0</v>
      </c>
      <c r="D13" s="35">
        <f t="shared" si="3"/>
        <v>0</v>
      </c>
      <c r="E13" s="35">
        <f t="shared" si="3"/>
        <v>0</v>
      </c>
      <c r="F13" s="35">
        <f t="shared" si="3"/>
        <v>357133.3333333334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 t="shared" si="3"/>
        <v>357133.3333333334</v>
      </c>
      <c r="M13" s="35">
        <f t="shared" si="3"/>
        <v>0</v>
      </c>
      <c r="N13" s="35">
        <f>SUM(B13:M13)</f>
        <v>714266.6666666667</v>
      </c>
    </row>
    <row r="14" spans="1:14" ht="12.75" thickTop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2">
      <c r="A15" s="20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2">
      <c r="A16" s="20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>
        <f>460000*2/3</f>
        <v>306666.6666666667</v>
      </c>
      <c r="M16" s="21"/>
      <c r="N16" s="22">
        <f aca="true" t="shared" si="4" ref="N16:N29">SUM(B16:M16)</f>
        <v>306666.6666666667</v>
      </c>
    </row>
    <row r="17" spans="1:14" ht="12">
      <c r="A17" s="20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f>777000*40%</f>
        <v>310800</v>
      </c>
      <c r="M17" s="21"/>
      <c r="N17" s="22">
        <f t="shared" si="4"/>
        <v>310800</v>
      </c>
    </row>
    <row r="18" spans="1:14" ht="12">
      <c r="A18" s="23" t="s">
        <v>10</v>
      </c>
      <c r="B18" s="21">
        <v>72000</v>
      </c>
      <c r="C18" s="21"/>
      <c r="D18" s="21"/>
      <c r="E18" s="21"/>
      <c r="F18" s="21"/>
      <c r="G18" s="21">
        <v>72000</v>
      </c>
      <c r="H18" s="21"/>
      <c r="I18" s="21"/>
      <c r="J18" s="21"/>
      <c r="K18" s="21"/>
      <c r="L18" s="21"/>
      <c r="M18" s="21"/>
      <c r="N18" s="22">
        <f t="shared" si="4"/>
        <v>144000</v>
      </c>
    </row>
    <row r="19" spans="1:14" ht="12">
      <c r="A19" s="23" t="s">
        <v>46</v>
      </c>
      <c r="B19" s="21"/>
      <c r="C19" s="21"/>
      <c r="D19" s="21">
        <v>15000</v>
      </c>
      <c r="E19" s="21"/>
      <c r="F19" s="21"/>
      <c r="G19" s="21"/>
      <c r="H19" s="21"/>
      <c r="I19" s="21">
        <v>15000</v>
      </c>
      <c r="J19" s="21"/>
      <c r="K19" s="21"/>
      <c r="L19" s="21"/>
      <c r="M19" s="21"/>
      <c r="N19" s="22">
        <f t="shared" si="4"/>
        <v>30000</v>
      </c>
    </row>
    <row r="20" spans="1:14" ht="12">
      <c r="A20" s="23" t="s">
        <v>47</v>
      </c>
      <c r="B20" s="21"/>
      <c r="C20" s="21">
        <v>11000</v>
      </c>
      <c r="D20" s="21"/>
      <c r="E20" s="21"/>
      <c r="F20" s="21"/>
      <c r="G20" s="21"/>
      <c r="H20" s="21">
        <v>11000</v>
      </c>
      <c r="I20" s="21"/>
      <c r="J20" s="21"/>
      <c r="K20" s="21"/>
      <c r="L20" s="21"/>
      <c r="M20" s="21"/>
      <c r="N20" s="22">
        <f t="shared" si="4"/>
        <v>22000</v>
      </c>
    </row>
    <row r="21" spans="1:14" ht="12">
      <c r="A21" s="23" t="s">
        <v>13</v>
      </c>
      <c r="B21" s="21"/>
      <c r="C21" s="21">
        <v>5000</v>
      </c>
      <c r="D21" s="21"/>
      <c r="E21" s="21">
        <v>5000</v>
      </c>
      <c r="F21" s="21">
        <v>5000</v>
      </c>
      <c r="G21" s="21"/>
      <c r="H21" s="21">
        <v>5000</v>
      </c>
      <c r="I21" s="21"/>
      <c r="J21" s="21">
        <v>5000</v>
      </c>
      <c r="K21" s="21">
        <v>5000</v>
      </c>
      <c r="L21" s="21"/>
      <c r="M21" s="21"/>
      <c r="N21" s="22">
        <f t="shared" si="4"/>
        <v>30000</v>
      </c>
    </row>
    <row r="22" spans="1:14" ht="12">
      <c r="A22" s="23" t="s">
        <v>14</v>
      </c>
      <c r="B22" s="21">
        <v>15000</v>
      </c>
      <c r="C22" s="21"/>
      <c r="D22" s="21"/>
      <c r="E22" s="21"/>
      <c r="F22" s="21"/>
      <c r="G22" s="21">
        <v>15000</v>
      </c>
      <c r="H22" s="21"/>
      <c r="I22" s="21"/>
      <c r="J22" s="21"/>
      <c r="K22" s="21"/>
      <c r="L22" s="21"/>
      <c r="M22" s="21"/>
      <c r="N22" s="22">
        <f t="shared" si="4"/>
        <v>30000</v>
      </c>
    </row>
    <row r="23" spans="1:14" ht="12">
      <c r="A23" s="23" t="s">
        <v>15</v>
      </c>
      <c r="B23" s="21"/>
      <c r="C23" s="21"/>
      <c r="D23" s="21"/>
      <c r="E23" s="21">
        <v>10000</v>
      </c>
      <c r="F23" s="21"/>
      <c r="G23" s="21"/>
      <c r="H23" s="21"/>
      <c r="I23" s="21"/>
      <c r="J23" s="21"/>
      <c r="K23" s="21">
        <v>10000</v>
      </c>
      <c r="L23" s="21"/>
      <c r="M23" s="21"/>
      <c r="N23" s="22">
        <f t="shared" si="4"/>
        <v>20000</v>
      </c>
    </row>
    <row r="24" spans="1:14" ht="12">
      <c r="A24" s="23" t="s">
        <v>16</v>
      </c>
      <c r="B24" s="21">
        <v>10000</v>
      </c>
      <c r="C24" s="21"/>
      <c r="D24" s="21"/>
      <c r="E24" s="21"/>
      <c r="F24" s="21"/>
      <c r="G24" s="21">
        <v>10000</v>
      </c>
      <c r="H24" s="21"/>
      <c r="I24" s="21"/>
      <c r="J24" s="21"/>
      <c r="K24" s="21"/>
      <c r="L24" s="21"/>
      <c r="M24" s="21"/>
      <c r="N24" s="22">
        <f t="shared" si="4"/>
        <v>20000</v>
      </c>
    </row>
    <row r="25" spans="1:14" ht="12">
      <c r="A25" s="23" t="s">
        <v>17</v>
      </c>
      <c r="B25" s="21"/>
      <c r="C25" s="21"/>
      <c r="D25" s="21"/>
      <c r="E25" s="21"/>
      <c r="F25" s="21">
        <v>2500</v>
      </c>
      <c r="G25" s="21"/>
      <c r="H25" s="21"/>
      <c r="I25" s="21"/>
      <c r="J25" s="21"/>
      <c r="K25" s="21"/>
      <c r="L25" s="21">
        <v>2500</v>
      </c>
      <c r="M25" s="21"/>
      <c r="N25" s="22">
        <f t="shared" si="4"/>
        <v>5000</v>
      </c>
    </row>
    <row r="26" spans="1:14" ht="12">
      <c r="A26" s="23" t="s">
        <v>18</v>
      </c>
      <c r="B26" s="21">
        <v>3000</v>
      </c>
      <c r="C26" s="21"/>
      <c r="D26" s="21"/>
      <c r="E26" s="21"/>
      <c r="F26" s="21"/>
      <c r="G26" s="21">
        <v>3000</v>
      </c>
      <c r="H26" s="21"/>
      <c r="I26" s="21"/>
      <c r="J26" s="21"/>
      <c r="K26" s="21"/>
      <c r="L26" s="21"/>
      <c r="M26" s="21"/>
      <c r="N26" s="22">
        <f t="shared" si="4"/>
        <v>6000</v>
      </c>
    </row>
    <row r="27" spans="1:14" ht="12">
      <c r="A27" s="23" t="s">
        <v>19</v>
      </c>
      <c r="B27" s="21"/>
      <c r="C27" s="21"/>
      <c r="D27" s="21">
        <v>8000</v>
      </c>
      <c r="E27" s="21"/>
      <c r="F27" s="21"/>
      <c r="G27" s="21"/>
      <c r="H27" s="21"/>
      <c r="I27" s="21">
        <v>8000</v>
      </c>
      <c r="J27" s="21"/>
      <c r="K27" s="21"/>
      <c r="L27" s="21"/>
      <c r="M27" s="21"/>
      <c r="N27" s="22">
        <f t="shared" si="4"/>
        <v>16000</v>
      </c>
    </row>
    <row r="28" spans="1:14" ht="12">
      <c r="A28" s="23" t="s">
        <v>20</v>
      </c>
      <c r="B28" s="21"/>
      <c r="C28" s="21"/>
      <c r="D28" s="21"/>
      <c r="E28" s="21">
        <v>5000</v>
      </c>
      <c r="F28" s="21"/>
      <c r="G28" s="21"/>
      <c r="H28" s="21"/>
      <c r="I28" s="21"/>
      <c r="J28" s="21">
        <v>5000</v>
      </c>
      <c r="K28" s="21"/>
      <c r="L28" s="21"/>
      <c r="M28" s="21"/>
      <c r="N28" s="22">
        <f t="shared" si="4"/>
        <v>10000</v>
      </c>
    </row>
    <row r="29" spans="1:14" s="37" customFormat="1" ht="12">
      <c r="A29" s="24" t="s">
        <v>3</v>
      </c>
      <c r="B29" s="25">
        <f aca="true" t="shared" si="5" ref="B29:K29">SUM(B16:B28)</f>
        <v>100000</v>
      </c>
      <c r="C29" s="25">
        <f t="shared" si="5"/>
        <v>16000</v>
      </c>
      <c r="D29" s="25">
        <f t="shared" si="5"/>
        <v>23000</v>
      </c>
      <c r="E29" s="25">
        <f t="shared" si="5"/>
        <v>20000</v>
      </c>
      <c r="F29" s="25">
        <f t="shared" si="5"/>
        <v>7500</v>
      </c>
      <c r="G29" s="25">
        <f t="shared" si="5"/>
        <v>100000</v>
      </c>
      <c r="H29" s="25">
        <f t="shared" si="5"/>
        <v>16000</v>
      </c>
      <c r="I29" s="25">
        <f t="shared" si="5"/>
        <v>23000</v>
      </c>
      <c r="J29" s="25">
        <f t="shared" si="5"/>
        <v>10000</v>
      </c>
      <c r="K29" s="25">
        <f t="shared" si="5"/>
        <v>15000</v>
      </c>
      <c r="L29" s="25">
        <f>SUM(L16:L28)</f>
        <v>619966.6666666667</v>
      </c>
      <c r="M29" s="25">
        <f>SUM(M16:M28)</f>
        <v>0</v>
      </c>
      <c r="N29" s="26">
        <f t="shared" si="4"/>
        <v>950466.6666666667</v>
      </c>
    </row>
    <row r="30" spans="1:14" ht="12">
      <c r="A30" s="2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12">
      <c r="A31" s="38" t="s">
        <v>21</v>
      </c>
      <c r="B31" s="26">
        <f aca="true" t="shared" si="6" ref="B31:M31">B13-B29</f>
        <v>-100000</v>
      </c>
      <c r="C31" s="26">
        <f t="shared" si="6"/>
        <v>-16000</v>
      </c>
      <c r="D31" s="26">
        <f t="shared" si="6"/>
        <v>-23000</v>
      </c>
      <c r="E31" s="26">
        <f t="shared" si="6"/>
        <v>-20000</v>
      </c>
      <c r="F31" s="26">
        <f t="shared" si="6"/>
        <v>349633.3333333334</v>
      </c>
      <c r="G31" s="26">
        <f t="shared" si="6"/>
        <v>-100000</v>
      </c>
      <c r="H31" s="26">
        <f t="shared" si="6"/>
        <v>-16000</v>
      </c>
      <c r="I31" s="26">
        <f t="shared" si="6"/>
        <v>-23000</v>
      </c>
      <c r="J31" s="26">
        <f t="shared" si="6"/>
        <v>-10000</v>
      </c>
      <c r="K31" s="26">
        <f t="shared" si="6"/>
        <v>-15000</v>
      </c>
      <c r="L31" s="26">
        <f t="shared" si="6"/>
        <v>-262833.3333333334</v>
      </c>
      <c r="M31" s="26">
        <f t="shared" si="6"/>
        <v>0</v>
      </c>
      <c r="N31" s="26">
        <f>SUM(B31:M31)</f>
        <v>-236200</v>
      </c>
    </row>
    <row r="32" spans="1:5" ht="12">
      <c r="A32" s="23"/>
      <c r="B32" s="23"/>
      <c r="C32" s="23"/>
      <c r="D32" s="23"/>
      <c r="E32" s="23"/>
    </row>
    <row r="33" spans="1:13" ht="1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5" ht="12">
      <c r="A35" s="15" t="s">
        <v>48</v>
      </c>
    </row>
    <row r="36" ht="12">
      <c r="A36" s="15" t="s">
        <v>49</v>
      </c>
    </row>
    <row r="37" ht="12">
      <c r="A37" s="15" t="s">
        <v>50</v>
      </c>
    </row>
    <row r="38" ht="12">
      <c r="A38" s="15" t="s">
        <v>41</v>
      </c>
    </row>
    <row r="39" ht="12">
      <c r="A39" s="15" t="s">
        <v>51</v>
      </c>
    </row>
    <row r="40" ht="12">
      <c r="A40" s="15" t="s">
        <v>52</v>
      </c>
    </row>
    <row r="41" ht="12">
      <c r="A41" s="15" t="s">
        <v>53</v>
      </c>
    </row>
  </sheetData>
  <sheetProtection/>
  <printOptions/>
  <pageMargins left="0.75" right="0.75" top="1" bottom="1" header="0.5" footer="0.5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 Chr. S. Tørring</dc:creator>
  <cp:keywords/>
  <dc:description/>
  <cp:lastModifiedBy>gunha</cp:lastModifiedBy>
  <cp:lastPrinted>2009-05-07T12:14:04Z</cp:lastPrinted>
  <dcterms:created xsi:type="dcterms:W3CDTF">2009-05-06T13:10:03Z</dcterms:created>
  <dcterms:modified xsi:type="dcterms:W3CDTF">2009-05-11T09:58:02Z</dcterms:modified>
  <cp:category/>
  <cp:version/>
  <cp:contentType/>
  <cp:contentStatus/>
</cp:coreProperties>
</file>